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api.box.com/wopi/files/1729872321458/WOPIServiceId_TP_BOX_2/WOPIUserId_-/"/>
    </mc:Choice>
  </mc:AlternateContent>
  <xr:revisionPtr revIDLastSave="31" documentId="13_ncr:1_{1E9D4244-BEF6-480F-9D75-C217D0B8BA57}" xr6:coauthVersionLast="47" xr6:coauthVersionMax="47" xr10:uidLastSave="{8C92A9DB-FFE4-426C-A786-7954A2E6F10B}"/>
  <bookViews>
    <workbookView xWindow="28680" yWindow="-120" windowWidth="29040" windowHeight="15720" tabRatio="858" xr2:uid="{00000000-000D-0000-FFFF-FFFF00000000}"/>
  </bookViews>
  <sheets>
    <sheet name="Proposal Summary" sheetId="5" r:id="rId1"/>
    <sheet name="Science&amp;Technology" sheetId="1" r:id="rId2"/>
    <sheet name="Implementation Feasibility" sheetId="6" r:id="rId3"/>
    <sheet name="Operations&amp;ISS Utilization" sheetId="7" r:id="rId4"/>
    <sheet name="Business&amp;Economic" sheetId="8" r:id="rId5"/>
    <sheet name="STEM Education" sheetId="9" state="hidden" r:id="rId6"/>
    <sheet name="Weights" sheetId="4" r:id="rId7"/>
  </sheets>
  <definedNames>
    <definedName name="_xlnm.Print_Titles" localSheetId="4">'Business&amp;Economic'!$A:$B</definedName>
    <definedName name="_xlnm.Print_Titles" localSheetId="2">'Implementation Feasibility'!$A:$B</definedName>
    <definedName name="_xlnm.Print_Titles" localSheetId="3">'Operations&amp;ISS Utilization'!$A:$B</definedName>
    <definedName name="_xlnm.Print_Titles" localSheetId="1">'Science&amp;Technology'!$A:$B</definedName>
    <definedName name="_xlnm.Print_Titles" localSheetId="5">'STEM Education'!$A:$B</definedName>
    <definedName name="TEST">Weights!$I$6:$L$9</definedName>
    <definedName name="TYPES">Weights!$B$1:$E$2</definedName>
    <definedName name="WEIGHTS">Weights!$A$1:$E$52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6" l="1"/>
  <c r="E52" i="4"/>
  <c r="E44" i="4"/>
  <c r="E35" i="4"/>
  <c r="E27" i="4"/>
  <c r="E18" i="4"/>
  <c r="E10" i="4"/>
  <c r="B44" i="4"/>
  <c r="C44" i="4"/>
  <c r="D44" i="4"/>
  <c r="D52" i="4"/>
  <c r="C52" i="4"/>
  <c r="B52" i="4"/>
  <c r="D35" i="4" l="1"/>
  <c r="C35" i="4"/>
  <c r="B35" i="4"/>
  <c r="D27" i="4"/>
  <c r="C27" i="4"/>
  <c r="B27" i="4"/>
  <c r="D18" i="4"/>
  <c r="C18" i="4"/>
  <c r="B18" i="4"/>
  <c r="H2" i="9"/>
  <c r="H2" i="8"/>
  <c r="H2" i="7"/>
  <c r="C3" i="9"/>
  <c r="C2" i="9"/>
  <c r="C3" i="8"/>
  <c r="C2" i="8"/>
  <c r="C3" i="7"/>
  <c r="C2" i="7"/>
  <c r="C3" i="6"/>
  <c r="C2" i="6"/>
  <c r="H2" i="1"/>
  <c r="H3" i="9"/>
  <c r="J3" i="9" s="1"/>
  <c r="H3" i="8"/>
  <c r="H3" i="7"/>
  <c r="H3" i="6"/>
  <c r="J3" i="6" s="1"/>
  <c r="H3" i="1"/>
  <c r="C3" i="1"/>
  <c r="C2" i="1"/>
  <c r="B10" i="4"/>
  <c r="D10" i="4"/>
  <c r="C10" i="4"/>
  <c r="J7" i="9" l="1"/>
  <c r="J8" i="9"/>
  <c r="J9" i="9"/>
  <c r="J10" i="9"/>
  <c r="J11" i="9"/>
  <c r="J6" i="9"/>
  <c r="J5" i="9"/>
  <c r="J6" i="6"/>
  <c r="J5" i="6"/>
  <c r="J3" i="1"/>
  <c r="J5" i="1" s="1"/>
  <c r="J3" i="7"/>
  <c r="J3" i="8"/>
  <c r="J5" i="8" s="1"/>
  <c r="J7" i="6"/>
  <c r="J10" i="6"/>
  <c r="J8" i="6"/>
  <c r="J9" i="6"/>
  <c r="J11" i="6"/>
  <c r="J2" i="6" l="1"/>
  <c r="K2" i="6" s="1"/>
  <c r="J2" i="9"/>
  <c r="K2" i="9" s="1"/>
  <c r="J10" i="8"/>
  <c r="J6" i="8"/>
  <c r="J9" i="8"/>
  <c r="J8" i="8"/>
  <c r="J7" i="8"/>
  <c r="J8" i="7"/>
  <c r="J7" i="7"/>
  <c r="J9" i="7"/>
  <c r="J10" i="7"/>
  <c r="J11" i="7"/>
  <c r="J5" i="7"/>
  <c r="J6" i="7"/>
  <c r="J9" i="1"/>
  <c r="J7" i="1"/>
  <c r="J10" i="1"/>
  <c r="J8" i="1"/>
  <c r="J11" i="1"/>
  <c r="J6" i="1"/>
  <c r="J2" i="8" l="1"/>
  <c r="K2" i="8" s="1"/>
  <c r="J2" i="7"/>
  <c r="K2" i="7" s="1"/>
  <c r="J2" i="1"/>
  <c r="K2" i="1" s="1"/>
  <c r="B13" i="5"/>
  <c r="C13" i="5" s="1"/>
  <c r="B16" i="5"/>
  <c r="C16" i="5" l="1"/>
  <c r="B12" i="5"/>
  <c r="B15" i="5"/>
  <c r="B14" i="5"/>
  <c r="C14" i="5" s="1"/>
  <c r="B18" i="5" l="1"/>
  <c r="C18" i="5" s="1"/>
  <c r="C15" i="5"/>
  <c r="C12" i="5"/>
</calcChain>
</file>

<file path=xl/sharedStrings.xml><?xml version="1.0" encoding="utf-8"?>
<sst xmlns="http://schemas.openxmlformats.org/spreadsheetml/2006/main" count="424" uniqueCount="311">
  <si>
    <t>Proposal Evaluation</t>
  </si>
  <si>
    <t>Proposal</t>
  </si>
  <si>
    <t>Organization</t>
  </si>
  <si>
    <t>Evaluator</t>
  </si>
  <si>
    <t>Line of Business</t>
  </si>
  <si>
    <t>Technology Development</t>
  </si>
  <si>
    <t>Science &amp; Technology</t>
  </si>
  <si>
    <t>Implementation Feasibility</t>
  </si>
  <si>
    <t>Operations &amp; ISS Utilization</t>
  </si>
  <si>
    <t>Business &amp; Economic</t>
  </si>
  <si>
    <t>WEIGHTED TOTAL</t>
  </si>
  <si>
    <r>
      <rPr>
        <b/>
        <sz val="11"/>
        <color theme="1"/>
        <rFont val="Calibri"/>
        <family val="2"/>
        <scheme val="minor"/>
      </rPr>
      <t xml:space="preserve">Summary of Evaluation: </t>
    </r>
    <r>
      <rPr>
        <sz val="11"/>
        <color theme="1"/>
        <rFont val="Calibri"/>
        <family val="2"/>
        <scheme val="minor"/>
      </rPr>
      <t xml:space="preserve">
The overall rating for this proposal is [ENTER ADJECTIVAL RATING]
Strengths:   
Weaknesses:   </t>
    </r>
  </si>
  <si>
    <t>ISS National Lab Science &amp; Technology Panel - Proposal Evaluation Rubric</t>
  </si>
  <si>
    <t>TOTAL SCORE, SCIENCE PANEL</t>
  </si>
  <si>
    <t>Non-Compliant (=0)</t>
  </si>
  <si>
    <t>Poor (=1)</t>
  </si>
  <si>
    <t>Fair (=2)</t>
  </si>
  <si>
    <t>Good (=3)</t>
  </si>
  <si>
    <t>Very Good (=4)</t>
  </si>
  <si>
    <t>Excellent (=5)</t>
  </si>
  <si>
    <t>Weighted score</t>
  </si>
  <si>
    <t>Strength/Justification</t>
  </si>
  <si>
    <t>Weakness/Justification</t>
  </si>
  <si>
    <t>Notable Features (Intangible)</t>
  </si>
  <si>
    <t>A-1</t>
  </si>
  <si>
    <t>No science question or technology maturation plan posed.</t>
  </si>
  <si>
    <t>Compelling nature and priority of the science or technology objectives</t>
  </si>
  <si>
    <t>A-2</t>
  </si>
  <si>
    <t>Science or technology maturation objectives are not stated.</t>
  </si>
  <si>
    <t>Science or technology maturation objectives lack compelling basis. No evidence is provided to substantiate priority.</t>
  </si>
  <si>
    <t>Science or technology maturation objectives are not prioritized but represent a somewhat compelling line of investigation or approach.</t>
  </si>
  <si>
    <t>Science or technology maturation objectives are compelling, but the stated priority is general and not justified.</t>
  </si>
  <si>
    <t>Science or technology maturation objectives are highly compelling and directly related to documented priorities.</t>
  </si>
  <si>
    <t>Science or technology maturation objectives are directly related to high-priority science or technologies as documented in external strategy documents. Letter(s) of support are provided.</t>
  </si>
  <si>
    <t>A-3</t>
  </si>
  <si>
    <t>Programmatic value of proposed project</t>
  </si>
  <si>
    <t>A-4</t>
  </si>
  <si>
    <t>N/A</t>
  </si>
  <si>
    <t>The project likely overlaps with other research and development efforts.</t>
  </si>
  <si>
    <t>The project includes science or technology progress but is not coordinated with other planned missions.</t>
  </si>
  <si>
    <t>The project includes science or technology progress and is coordinated with at least one other project.</t>
  </si>
  <si>
    <t>The project includes science or technology progress in the context of other ongoing and planned missions and may be related to other elements of the ISS National Lab portfolio.</t>
  </si>
  <si>
    <t>Likelihood of science or technology advancement success</t>
  </si>
  <si>
    <t>A-5</t>
  </si>
  <si>
    <t>The project is highly unlikely to achieve success, and/or there is no identification of mission requirements.</t>
  </si>
  <si>
    <t>The project is likely to meet the scientific investigation or technology maturation goals and objectives. The mission requirements are appropriate for ensuring success.</t>
  </si>
  <si>
    <t xml:space="preserve">Merit of data results/analysis plan </t>
  </si>
  <si>
    <t>A-6</t>
  </si>
  <si>
    <t>No information provided about the data collection and analysis plan</t>
  </si>
  <si>
    <t xml:space="preserve">Data collection and analysis plan is incomplete and/or missing significant evidence that the collected data is adequate to assess project success based on the provided success criteria. </t>
  </si>
  <si>
    <t>Data collection and analysis plan provides some evidence that project success can be assessed (post-mortem) but lacks clarity. Little confidence that data can be used to influence execution of the project.</t>
  </si>
  <si>
    <t>Scientific basis and justification for exploitation of microgravity, the extreme environments of space, or the unique vantage point of the ISS</t>
  </si>
  <si>
    <t>A-7</t>
  </si>
  <si>
    <t>No basis for microgravity, the space environment, or the unique ISS vantage point is evident in the proposal</t>
  </si>
  <si>
    <t>Basis provided for microgravity, the space environment, or the unique ISS vantage point, but the full value of the project could be achieved by alternate means (e.g., sounding rocket).</t>
  </si>
  <si>
    <t>Basis provided for microgravity, the space environment, or the unique ISS vantage point, but some project objectives could be achieved by alternate means (e.g., sounding rocket).</t>
  </si>
  <si>
    <t>The scientific investigation/technology maturation can only be achieved through a well-substantiated requirement for microgravity, the space environment, or the unique ISS vantage point.</t>
  </si>
  <si>
    <r>
      <rPr>
        <b/>
        <sz val="11"/>
        <color theme="1"/>
        <rFont val="Calibri"/>
        <family val="2"/>
        <scheme val="minor"/>
      </rPr>
      <t xml:space="preserve">Science Panel Summary of Evaluation: </t>
    </r>
    <r>
      <rPr>
        <sz val="11"/>
        <color theme="1"/>
        <rFont val="Calibri"/>
        <family val="2"/>
        <scheme val="minor"/>
      </rPr>
      <t xml:space="preserve">
The overall scientific &amp; technical merit rating for this proposal is ENTER ADJECTIVAL RATING.
Strengths:   
Weaknesses:   </t>
    </r>
  </si>
  <si>
    <t>ISS National Lab Implementation Feasibility - Proposal Evaluation Rubric</t>
  </si>
  <si>
    <t>TOTAL SCORE</t>
  </si>
  <si>
    <t>Noncompliant (=0)</t>
  </si>
  <si>
    <t>Score</t>
  </si>
  <si>
    <t>Adequacy and robustness of the implementation design and plan for operations</t>
  </si>
  <si>
    <t>B-1</t>
  </si>
  <si>
    <t xml:space="preserve"> No information provided regarding how the proposed design will achieve the goals and objectives.</t>
  </si>
  <si>
    <t>The proposed implementation design is addressed in a general way, and there is no evidence that it will address the goals and objectives.</t>
  </si>
  <si>
    <t>The proposed implementation design is addressed in a general way, and there is limited evidence that it will address the goals and objectives.</t>
  </si>
  <si>
    <t>The proposed implementation design will address the goals and objectives, as substantiated by a general plan for operations.</t>
  </si>
  <si>
    <t>The proposed implementation design will address the goals and objectives, and the plan for operations is defined, but is lacking in some detail.  </t>
  </si>
  <si>
    <t>The proposed implementation design will address the goals and objectives, and the plan for operations addresses success criteria in a meaningful way.</t>
  </si>
  <si>
    <t>Suitability of proposed hardware, software, and facilities to address objectives</t>
  </si>
  <si>
    <t>B-2</t>
  </si>
  <si>
    <t>No discussion of hardware, software, and/or facilities.</t>
  </si>
  <si>
    <t>Hardware, software, and facilities are identified without any rationale or link to project goals and objectives.</t>
  </si>
  <si>
    <t xml:space="preserve">Hardware, software, and facilities are identified with limited rationale or link to project goals and objectives.  Proposed hardware lacks maturity or remains untested/unproven. </t>
  </si>
  <si>
    <t>Selected hardware, software, and facilities are described with rationale, but may not be sufficient to meet project goals and objectives.</t>
  </si>
  <si>
    <t>Selected hardware, software, and facilities are well-described with rationale, but may have minor limitations with meeting the project goals and objectives.  Hardware is closely related to existing proven hardware, and/or may require some changes to support investigation.</t>
  </si>
  <si>
    <t>Selected hardware, software, and facilities are necessary and sufficient to complete the scientific investigation, technology maturation, or STEM engagement design as envisioned.</t>
  </si>
  <si>
    <t>Adequacy and robustness of the management approach and schedule</t>
  </si>
  <si>
    <t>B-3</t>
  </si>
  <si>
    <t>No discussion on management approach and/or failure to identify key personnel.</t>
  </si>
  <si>
    <t>Management approach appears generic with little if any relationship to the project. Limited discussion of key personnel and/or Implementation Partner interactions.</t>
  </si>
  <si>
    <t>Credible but generic management approach, but without details on reporting chains. At least one of the key personnel (PI, PM) are identified,  Implementation Partner interactions (if applicable) are discussed generically.</t>
  </si>
  <si>
    <t>Proposal identifies key personnel including a PI (science missions) or PM, and provides a clear and reasonable organizational structure. Implementation Partner  interactions can clearly be cross-referenced to implementation activities.</t>
  </si>
  <si>
    <t>Proposal identifies key personnel including a PI (science missions) or PM, and provides a clear and reasonable organizational structure. A top-level schedule is provided with Implementation Partner interaction milestones (if applicable).</t>
  </si>
  <si>
    <t>Proposal identifies key personnel including a PI (science missions) or PM, and provides a clear and reasonable organizational structure. A credible program schedule is provided, including detailed Implementation Partner interactions (if applicable).</t>
  </si>
  <si>
    <t>Well-defined and credible cost of the project</t>
  </si>
  <si>
    <t>B-4</t>
  </si>
  <si>
    <t>No cost information provided.</t>
  </si>
  <si>
    <t>Top-line costs are identified without itemization.</t>
  </si>
  <si>
    <t>Cost budget is established but may not be complete or thorough. No discussion of management reserves.</t>
  </si>
  <si>
    <t>Cost budget is complete and thorough, including some management reserve. There are little to no basis of estimates provided.</t>
  </si>
  <si>
    <t>Cost information is fully described with substantive and credible basis of estimate. If management reserves are identified, they may not be adequate.</t>
  </si>
  <si>
    <t>Cost information is fully described with substantive, time-phased, and credible basis of estimate. Management reserves are identified and adequate</t>
  </si>
  <si>
    <t>Proposer and Implementation Partner's experience, expertise, and record of performance</t>
  </si>
  <si>
    <t>B-5</t>
  </si>
  <si>
    <t>No information about experience, expertise, and/or record of performance.</t>
  </si>
  <si>
    <t xml:space="preserve">Proposal contains a record of performance that is not relevant or compelling. There is no information about key performers. Low likelihood of successful implementation. </t>
  </si>
  <si>
    <t xml:space="preserve">Proposal experience, expertise, and team is stated and Implementation Partner participation is identified (if needed). Information about key performers is present but limited or may not be relevant to the scientific investigation/technical maturation. Likelihood of successful implementation is difficult to assess. </t>
  </si>
  <si>
    <t>Proposer's documented experience, expertise, and history of the project team (including Implementation Partner) are somewhat relevant to the proposed scientific investigation/technology maturation and suggests moderate likelihood of successful implementation. Roles and responsibilities of team members are defined but may not be supported by credible resumes.</t>
  </si>
  <si>
    <t>Proposer's documented experience, expertise, and history of the project team (including Implementation Partner) are highly relevant to the proposed scientific investigation/technology maturation and suggests high likelihood of successful implementation. Roles and responsibilities of team members may not be well defined or supported.</t>
  </si>
  <si>
    <t>Proposer's documented experience, expertise, and history of the project team (including Implementation Partner) are highly relevant to the proposed scientific investigation/technology maturation and suggests high likelihood of successful impementation. Roles and responsibilities of key performers/collaborators are well defined with appropriate resumes.</t>
  </si>
  <si>
    <t xml:space="preserve">Uniqueness of implementation as compared with other R&amp;D tools available to the proposer </t>
  </si>
  <si>
    <t>B-6</t>
  </si>
  <si>
    <t>No information is provided about other R&amp;D tools that could address the project.</t>
  </si>
  <si>
    <t>Proposal discusses alternative methodologies and/or tools in a generic way.</t>
  </si>
  <si>
    <t>Proposal clearly identifies how the selected R&amp;D tools are uniquely capable of achieving the scientific investigation, technology maturation, or STEM engagement goals.  Alternate ground-based R&amp;D tools (e.g., simulation) are identified.</t>
  </si>
  <si>
    <t>Proposal clearly identifies how the selected R&amp;D tools are uniquely capable of achieving the scientific investigation, technology maturation, or STEM engagement goals. Alternate ground-based R&amp;D tools are considered and shown to be inadequate.</t>
  </si>
  <si>
    <t>Implementation risk assessment and mitigation</t>
  </si>
  <si>
    <t>B-7</t>
  </si>
  <si>
    <t>No identification of implementation risks.</t>
  </si>
  <si>
    <t>Risks are identified but do not represent credible implementation risks to achieving the planned design and hardware/software/ facilities.</t>
  </si>
  <si>
    <t>Risks are identified in a limited/general way that makes it difficult to assess the risks to achieving the planned design and science/hardware/software/facilities.</t>
  </si>
  <si>
    <t>Proposal identifies some credible risks to the design and hardware/software/ facilities implementation but does not identify mitigations and/or descoping.</t>
  </si>
  <si>
    <t>Proposal identifies several credible risks to the success of the science/hardware/software/facilities implementation, but mitigations are not thoroughly described or discussed.</t>
  </si>
  <si>
    <t>Proposal identifies a risk mitigation plan and anticipates implementation risks associated with scientific investigations or technology maturation.  Mitigation plans are tied to project milestones.</t>
  </si>
  <si>
    <r>
      <rPr>
        <b/>
        <sz val="11"/>
        <color theme="1"/>
        <rFont val="Calibri"/>
        <family val="2"/>
        <scheme val="minor"/>
      </rPr>
      <t xml:space="preserve">Ops Summary of Implementation Feasibility Evaluation: </t>
    </r>
    <r>
      <rPr>
        <sz val="11"/>
        <color theme="1"/>
        <rFont val="Calibri"/>
        <family val="2"/>
        <scheme val="minor"/>
      </rPr>
      <t xml:space="preserve">
The overall implementation feasibility rating for this proposal is ENTER ADJECTIVAL RATING.
Strengths:   
Weaknesses:   </t>
    </r>
  </si>
  <si>
    <t>ISS National Lab Operations and ISS Utilization Panel - Proposal Evaluation Rubric</t>
  </si>
  <si>
    <t>ISS potential hazards and plans for mitigation are identified</t>
  </si>
  <si>
    <t>C-1</t>
  </si>
  <si>
    <t>No discussion of ISS hazards.</t>
  </si>
  <si>
    <t>ISS hazard identification is discussed with no reference to any specific hazards.</t>
  </si>
  <si>
    <t>Specific potential ISS hazards are acknowledged, but the list is incomplete. No Implementation Partner involvement discussed (if relevant).</t>
  </si>
  <si>
    <t>Potential ISS hazards are clearly and completely identified, and Implementation Partner role in mitigation efforts is only generally discussed (if relevant).</t>
  </si>
  <si>
    <t>Potential ISS hazards are clearly and completely identified with relevant basis. Hazard mitigation role (Implementation Partner or internal) is well-defined within the context of the effort.</t>
  </si>
  <si>
    <t>Potential ISS hazards are clearly and completely identified with relevant basis. Hazard mitigation activities (Implementation Partner or internal) are identified, scheduled, and costed.</t>
  </si>
  <si>
    <t>Installation and operations impacts on ISS crew time are defined and sustainable</t>
  </si>
  <si>
    <t>C-2</t>
  </si>
  <si>
    <t>No crew time estimates provided.</t>
  </si>
  <si>
    <t>Crew time estimates are listed, but lack detail or are unsupported and/or unrealistic.</t>
  </si>
  <si>
    <t>Detailed crew time estimates are provided but represent a burden to the ISS or lack realism.</t>
  </si>
  <si>
    <t>Crew time estimates for installation and operation are reasonable, realistic, detailed, and credible.</t>
  </si>
  <si>
    <t>Operational status and suitability of support equipment, logistics, and consumables</t>
  </si>
  <si>
    <t>C-3</t>
  </si>
  <si>
    <t>No discussion of support equipment, logistics, and consumable information is provided (if relevant).</t>
  </si>
  <si>
    <t>Some operational status deficiencies of relevant support equipment, logistics, and consumables are identified.</t>
  </si>
  <si>
    <t>Detailed operational status deficiencies of relevant support equipment, logistics, and consumables are identified but lack realism.</t>
  </si>
  <si>
    <t>Detailed support equipment, logistics, and consumable information is provided (if relevant) and is credible, including any ground analysis of return samples.</t>
  </si>
  <si>
    <t>Mass, volume, power, and interface requirements are defined and sustainable</t>
  </si>
  <si>
    <t>C-4</t>
  </si>
  <si>
    <t>No discussion of mass, power, or ISS interface requirements.</t>
  </si>
  <si>
    <t>Mass, power, interface, and downmass (if relevant) requirements are discussed in a general way without supporting budgets or basis of estimates.</t>
  </si>
  <si>
    <t>Mass, volume, power, interface, and downmass (if relevant) requirements are clearly identified and substantiated by relevant budgets but may represent a burden to the ISS or lack realism.</t>
  </si>
  <si>
    <t>Mass, volume, power, interface, and downmass (if relevant) requirements are clearly identified and substantiated by relevant budgets. Project needs are sustainable by ISS operations.</t>
  </si>
  <si>
    <t>External regulatory policies (e.g., biomedical, human tissue, Earth observation, etc.) are identified and addressed</t>
  </si>
  <si>
    <t>C-5</t>
  </si>
  <si>
    <t>No information on regulatory compliance is provided.</t>
  </si>
  <si>
    <t>The need for external regulatory compliance (e.g., biomedical, human tissue, Earth observation, etc.) is identified but may be missing one or more items. No compliance plans are provided.</t>
  </si>
  <si>
    <t>External regulatory policies (e.g., biomedical, human tissue, Earth observation, etc.) are correctly identified. Compliance plans are general or unreasonable.</t>
  </si>
  <si>
    <t>External regulatory policies (e.g., biomedical, human tissue, Earth observation, etc.) are identified and  reasonable, and timely plans for regulatory approval are provided.</t>
  </si>
  <si>
    <t>Data collection/downlink plan is defined and sustainable</t>
  </si>
  <si>
    <t>C-6</t>
  </si>
  <si>
    <t>No data collection or downlink information is provided.</t>
  </si>
  <si>
    <t>Data collection plans are general with no specific data transmission rates or volumes. There is no detailed mapping from data collection to scientific investigation, technology maturation, or STEM engagement.</t>
  </si>
  <si>
    <t>Data collection and downlink plans are identified (as applicable) and support the scientific investigation, technology maturation, or STEM engagement objectives but may not be sustainable by the ISS.</t>
  </si>
  <si>
    <t>Data collection and downlink plans are identified (as applicable) and sustainable by ISS services. Data collection plans support the scientific investigation, technology maturation, or STEM engagement objectives.</t>
  </si>
  <si>
    <t>Completion criteria are defined and consistent with ISS operations sustainability</t>
  </si>
  <si>
    <t>C-7</t>
  </si>
  <si>
    <t>No completion criteria or contingency scenarios are provided.</t>
  </si>
  <si>
    <t>Investigation is provided as a single path to completion without consideration of contingency scenarios.</t>
  </si>
  <si>
    <t>Completion criteria are well-defined, contingency scenarios are generally discussed but lack detail.</t>
  </si>
  <si>
    <t xml:space="preserve">Both completion criteria and contingency scenarios are identified and well-defined.  </t>
  </si>
  <si>
    <r>
      <rPr>
        <b/>
        <sz val="11"/>
        <color theme="1"/>
        <rFont val="Calibri"/>
        <family val="2"/>
        <scheme val="minor"/>
      </rPr>
      <t xml:space="preserve">Ops Summary of ISS Utilization Evaluation: </t>
    </r>
    <r>
      <rPr>
        <sz val="11"/>
        <color theme="1"/>
        <rFont val="Calibri"/>
        <family val="2"/>
        <scheme val="minor"/>
      </rPr>
      <t xml:space="preserve">
The overall ISS utilization evaluation rating for this proposal is ENTER ADJECTIVAL RATING.
Strengths:   
Weaknesses:   </t>
    </r>
  </si>
  <si>
    <t>ISS National Lab Business &amp; Economic Impact Panel - Proposal Evaluation Rubric</t>
  </si>
  <si>
    <t>TOTAL SCORE, ECONOMIC PANEL</t>
  </si>
  <si>
    <t xml:space="preserve">Project outcomes can be deployed to serve sizable addressable markets (scalability) </t>
  </si>
  <si>
    <t>D-1</t>
  </si>
  <si>
    <t>No discussion of planned market impact is provided.</t>
  </si>
  <si>
    <t>Addressable market is undefined or is highly uncertain or negligible.</t>
  </si>
  <si>
    <t>Addressable market for the proposed solution/product are identified but with little substantiation of market potential.</t>
  </si>
  <si>
    <t>Addressable market for the proposed solution/product are identified, with discussion of factors for market scalability.</t>
  </si>
  <si>
    <t>Addressable market for the proposed solution/ product provides some documented market potential (TAM of $100 million or higher).</t>
  </si>
  <si>
    <t>Addressable market for the proposed solution/ product provides documented significant market potential (TAM of $1 billion or higher).</t>
  </si>
  <si>
    <t>D-2</t>
  </si>
  <si>
    <t>Outcomes are focused on a single application, need, or customer with no ability to leverage outcomes for multiple markets, applications, and/or customers.</t>
  </si>
  <si>
    <t>Outcomes have some potential to address more than one application, need, customer, and/or market.</t>
  </si>
  <si>
    <r>
      <t xml:space="preserve">Outcomes may be leveraged for </t>
    </r>
    <r>
      <rPr>
        <u/>
        <sz val="10"/>
        <color theme="1"/>
        <rFont val="Calibri"/>
        <family val="2"/>
        <scheme val="minor"/>
      </rPr>
      <t>either</t>
    </r>
    <r>
      <rPr>
        <sz val="10"/>
        <color theme="1"/>
        <rFont val="Calibri"/>
        <family val="2"/>
        <scheme val="minor"/>
      </rPr>
      <t xml:space="preserve"> multiple markets, multiple applications, or multiple customers.</t>
    </r>
  </si>
  <si>
    <t>Outcomes may address two or more applications, needs, customers, and/or  markets.</t>
  </si>
  <si>
    <t>Outcomes may address multiple applications, needs, customers, and/or markets.</t>
  </si>
  <si>
    <t>Project results in technology/products/solution innovation and/or market disruption</t>
  </si>
  <si>
    <t>D-3</t>
  </si>
  <si>
    <t>No evidence is provided that target markets are in any way impacted, or that substantive new market opportunities are created.</t>
  </si>
  <si>
    <t>Some evidence that the project results will be seen as innovative and attractive to markets.</t>
  </si>
  <si>
    <t>The project represents a unique innovation that may disrupt markets.  Potential market share is unclear.</t>
  </si>
  <si>
    <t>The project represents a unique innovation that will likely disrupt markets. Products will have documented potential for competitive advantage to win at least a single-digit percent market share.</t>
  </si>
  <si>
    <t>The project represents a unique innovation that will likely disrupt markets. Products will have significant competitive advantage and have high potential to win significant (10% or more) market share.</t>
  </si>
  <si>
    <t>D-4</t>
  </si>
  <si>
    <t>No information on revenue expectations is provided.</t>
  </si>
  <si>
    <t>Revenue expectations are stated but unsubstantiated or unlikely to be achieved at material scale.</t>
  </si>
  <si>
    <t>Project revenue expectations are stated but not substantiated; however, it is reasonable to expect some revenue.</t>
  </si>
  <si>
    <t>Project revenue expectations are well substantiated and are expected and likely to be material; however, the potential outcomes could vary broadly and/or the results will require 10 years or more to be realized.</t>
  </si>
  <si>
    <t>Project revenue expectations are well substantiated. The project is expected and likely to result in incremental revenues of $10 million or more per year, achieved within 7 years.</t>
  </si>
  <si>
    <t>Project revenue expectations are well substantiated. The project is expected and likely to result in incremental revenues of $50 million or more per year, achieved within 5 years.</t>
  </si>
  <si>
    <t>Sufficient internal/partner resource commitment  is available</t>
  </si>
  <si>
    <t>D-5</t>
  </si>
  <si>
    <t>No information is provided on resource commitments.</t>
  </si>
  <si>
    <t>50% or less of the full project costs are funded.  No evidence is provided of internal or partner capability to commercialize.</t>
  </si>
  <si>
    <t>75% or less of the full project costs are funded.  There is some discussion of how access to necessary commercialization resources may be achieved.</t>
  </si>
  <si>
    <t>Project funding is fully established and documented in one or more commitment letters. There is some discussion of how commercialization resources may be achieved.</t>
  </si>
  <si>
    <t>Project funding is fully available and documented in one or more commitment letters. The funding needed to complete  commercialization is discussed in a credible way but may not be fully quantified and addressed.</t>
  </si>
  <si>
    <t>Project funding is fully available and documented in one or more commitment letters. The funding needed to complete and commercialize the results is discussed, with significant additional, quantifiable, and capital sources identified.</t>
  </si>
  <si>
    <t>Project has feasible commercialization and customer engagement</t>
  </si>
  <si>
    <t>D-6</t>
  </si>
  <si>
    <t>No commercialization capability is provided.</t>
  </si>
  <si>
    <t>Low probability that project results will be advanced or deployed.  There is no evidence of customer interest or engagement.</t>
  </si>
  <si>
    <t>Some probability that project results will be advanced or deployed, as documented by customer interest or engagement.</t>
  </si>
  <si>
    <t>Proposal provides some understanding of customer capabilities, with a defined commercialization market, leading to a moderate probability of further advancement or deployment.</t>
  </si>
  <si>
    <t>Proposal provides a strong understanding of customer capabilities, with a defined commercialization strategy, as documented in reported business plan items.</t>
  </si>
  <si>
    <t>Proposal provides a strong understanding of customer capabilities, with a well defined commercialization strategy. Sufficient financial/operational plan details are provided in concert with a well-defined business plan.</t>
  </si>
  <si>
    <r>
      <rPr>
        <b/>
        <sz val="11"/>
        <color theme="1"/>
        <rFont val="Calibri"/>
        <family val="2"/>
        <scheme val="minor"/>
      </rPr>
      <t xml:space="preserve">Economic Panel Summary of Evaluation: </t>
    </r>
    <r>
      <rPr>
        <sz val="11"/>
        <color theme="1"/>
        <rFont val="Calibri"/>
        <family val="2"/>
        <scheme val="minor"/>
      </rPr>
      <t xml:space="preserve">
The overall business &amp; economic merit rating for this proposal is ENTER ADJECTIVAL RATING.
Strengths:   
Weaknesses:   </t>
    </r>
  </si>
  <si>
    <t>TOTAL SCORE, STEM PANEL</t>
  </si>
  <si>
    <t>Goals and outcomes for STEM education and/or workforce development are clearly defined</t>
  </si>
  <si>
    <t>E-1</t>
  </si>
  <si>
    <t>No STEM education and/or workforce development goals and objectives are provided.</t>
  </si>
  <si>
    <t>STEM education and/or workforce development goals and objectives are posed in a general manner.</t>
  </si>
  <si>
    <t>STEM education and/or workforce development goals are defined but are not specific and/or compelling. Outreach outcomes, including scaling/expansion of existing programming, are defined but do not address the target audience.</t>
  </si>
  <si>
    <t>STEM education and/or workforce development goals are specific and clearly defined but may not be compelling. Outreach outcomes, including scaling/expansion of existing programming, are defined but only generally address the target audience.</t>
  </si>
  <si>
    <t>STEM education and/or workforce development goals are specific, clearly defined, and somewhat compelling. Outreach outcomes, including scaling/expansion of existing programming, are defined and address the target audience but lack detailed planning.</t>
  </si>
  <si>
    <t>STEM education and/or workforce development goals are specific, clearly defined, and compelling. Outreach outcomes, including scaling/expansion of existing programming, are defined, have detailed planning, and address the target audience.</t>
  </si>
  <si>
    <t>Project advances U.S. leadership in space-based R&amp;D and industry-related workforce development</t>
  </si>
  <si>
    <t>E-2</t>
  </si>
  <si>
    <t>No discussion of how the project will advance U.S. leadership in space-based R&amp;D and industry-related workforce development.</t>
  </si>
  <si>
    <t>Plan for student STEM academic pathway and career awareness/ development is incomplete or weak.</t>
  </si>
  <si>
    <t xml:space="preserve">Plan for student STEM academic pathway and career awareness/ development is defined but not comprehensive. </t>
  </si>
  <si>
    <r>
      <t>Plan for student STEM academic pathway and career awareness/ development is clearly defined and comprehensive.</t>
    </r>
    <r>
      <rPr>
        <sz val="10"/>
        <color theme="1"/>
        <rFont val="Calibri"/>
        <family val="2"/>
        <scheme val="minor"/>
      </rPr>
      <t/>
    </r>
  </si>
  <si>
    <t>Degree and scope of experiential learning provided by STEM education and/or workforce development project</t>
  </si>
  <si>
    <t>E-3</t>
  </si>
  <si>
    <t>Lacks plans for STEM education and/or workforce development. No information is provided about the degree of experiential learning.</t>
  </si>
  <si>
    <t>The degree to which the planned STEM education and/or workforce development is incomplete or weak. Student experiential involvement is cited but is ancillary and/or poorly substantiated.</t>
  </si>
  <si>
    <t>The planned STEM education and/ or workforce development is somewhat defined. Students are involved in hands-on, problem-based learning, representing at least 25% of the defined effort. Student experiential learning goals are not defined.</t>
  </si>
  <si>
    <t>The planned STEM education and/or workforce development is defined but may not be compelling. Students are involved in hands-on, problem-based learning that represents at least 50% of the defined effort. Student experiential learning goals are discussed in a general way.</t>
  </si>
  <si>
    <t>The planned STEM education and workforce development is clearly defined, comprehensive, and somewhat compelling. Students are substantially involved in hands-on, problem-based learning that represents at least 75% of the defined effort. Student experiential learning goals are documented and tracked.</t>
  </si>
  <si>
    <t xml:space="preserve">The planned STEM education and/or workforce development is clearly defined, comprehensive, and compelling. Students are substantially involved in hands-on, problem-based learning that represents at least 90% of the defined effort. Student experiential learning goals are documented and tracked. </t>
  </si>
  <si>
    <t>Extent to which outcomes of STEM education and/or workforce development project provide social impact</t>
  </si>
  <si>
    <t>E-4</t>
  </si>
  <si>
    <t xml:space="preserve">Proposal contains no discussion of how disadvantaged or underrepresented groups will be included in the project. </t>
  </si>
  <si>
    <t>The STEM education and/or workforce development plan has some discussion of demographics but no approaches to reach disadvantaged demographics.</t>
  </si>
  <si>
    <t>The STEM education and/or workforce development plan has defined planned demographics with some discussion of options to more broadly reach disadvantaged demographics.</t>
  </si>
  <si>
    <t>The STEM education and/or workforce development plan has defined planned demographics for outreach, with a plan to proactively address disadvantaged demographics and build community, inclusion, and diversity.</t>
  </si>
  <si>
    <t>Likelihood of STEM education and/or workforce development success</t>
  </si>
  <si>
    <t>E-5</t>
  </si>
  <si>
    <t>Proposal does not include discussion of liklihood of STEM education and/or workforce development success.</t>
  </si>
  <si>
    <t xml:space="preserve">The planned STEM education and/or workforce development is highly unlikely to achieve success; and/or there is no identification of mechanisms for measuring efficacy. </t>
  </si>
  <si>
    <t xml:space="preserve">The planned STEM education and/or workforce devlopement may achieve goals and objectives to a low degree. There is minimal discussion of measurement of efficacy.  </t>
  </si>
  <si>
    <t xml:space="preserve">The planned STEM education and/or workforce development may achieve goals and objectives to a moderate degree. Mechanisms to measure efficacy are present but may not be thorough. </t>
  </si>
  <si>
    <t xml:space="preserve">The planned STEM education and/or workforce development may achieve goals and objectives. Efficacy measurement is well-stated and provides some guidance for appropriate development. </t>
  </si>
  <si>
    <t xml:space="preserve">The planned STEM education and/or workforce development is likely to achieve the goals and objectives. Robust mechanisms are in place to collect efficacy data.
</t>
  </si>
  <si>
    <t>Merit and scope of STEM education and/or workforce development assessment and measurement plan</t>
  </si>
  <si>
    <t>E-6</t>
  </si>
  <si>
    <t>Proposal contains no discussion of a STEM education and/or workforce development assessment and measurement plan.</t>
  </si>
  <si>
    <t xml:space="preserve">Data collected for STEM education and/or workforce development  assessment is discussed in a general way. Plans for measurement are present but are only high-level and not credible. If applicable, professional development strategy is mentioned but not thorough. </t>
  </si>
  <si>
    <t xml:space="preserve">Anticipated data collected for STEM education and/or workforce development assessment is sufficient to complete the project and meet the goals and objectives.  If applicable, professional development is clearly defined. </t>
  </si>
  <si>
    <t xml:space="preserve">Anticipated data collected for STEM education and/or workforce development assessment are robust and meet the goals and objectives. If applicable, professional development is clearly defined and includes paths for accreditation. </t>
  </si>
  <si>
    <t>Degree to which partnerships are utilized in implementing STEM education and/or workforce development plans</t>
  </si>
  <si>
    <t>E-7</t>
  </si>
  <si>
    <t>Proposal does not identify any partnerships for STEM education or workforce development. A plan to sustain the program is not readily evident.</t>
  </si>
  <si>
    <t xml:space="preserve">STEM education and/or workforce development involves at least one partner organization that provides significant funding and/or participation. A plan to sustain the program is defined and somewhat viable. </t>
  </si>
  <si>
    <t>STEM education and/or workforce development involves multiple partner organizations that provide significant funding and/or participation. A plan to sustain the program is clearly defined and viable.</t>
  </si>
  <si>
    <r>
      <rPr>
        <b/>
        <sz val="11"/>
        <color theme="1"/>
        <rFont val="Calibri"/>
        <family val="2"/>
        <scheme val="minor"/>
      </rPr>
      <t xml:space="preserve">STEM Panel Summary of Evaluation: </t>
    </r>
    <r>
      <rPr>
        <sz val="11"/>
        <color theme="1"/>
        <rFont val="Calibri"/>
        <family val="2"/>
        <scheme val="minor"/>
      </rPr>
      <t xml:space="preserve">
The overall STEM education rating for this proposal is ENTER ADJECTIVAL RATING.
Strengths:   
Weaknesses:   </t>
    </r>
  </si>
  <si>
    <t>Fundamental Science</t>
  </si>
  <si>
    <t>In-Space Production</t>
  </si>
  <si>
    <t>A-TOT</t>
  </si>
  <si>
    <t>B-TOT</t>
  </si>
  <si>
    <t>C-TOT</t>
  </si>
  <si>
    <t>D-TOT</t>
  </si>
  <si>
    <t>E-TOT</t>
  </si>
  <si>
    <t>F-1</t>
  </si>
  <si>
    <t>F-2</t>
  </si>
  <si>
    <t>F-3</t>
  </si>
  <si>
    <t>F-4</t>
  </si>
  <si>
    <t>F-5</t>
  </si>
  <si>
    <t>F-6</t>
  </si>
  <si>
    <t>F-TOT</t>
  </si>
  <si>
    <t>Project leads to execution of specific business, regulatory, and product milestones and incremental revenue after completion</t>
  </si>
  <si>
    <t>Ability to leverage project outcomes across multiple applications, customers, or needs</t>
  </si>
  <si>
    <t>ISS National Lab STEM Education and Workforce Development Panel - Proposal Evaluation Rubric</t>
  </si>
  <si>
    <r>
      <rPr>
        <sz val="11"/>
        <color rgb="FF000000"/>
        <rFont val="Calibri"/>
        <scheme val="minor"/>
      </rPr>
      <t>Innovation</t>
    </r>
    <r>
      <rPr>
        <strike/>
        <sz val="11"/>
        <color rgb="FF000000"/>
        <rFont val="Calibri"/>
        <scheme val="minor"/>
      </rPr>
      <t xml:space="preserve"> </t>
    </r>
    <r>
      <rPr>
        <sz val="11"/>
        <color rgb="FF000000"/>
        <rFont val="Calibri"/>
        <scheme val="minor"/>
      </rPr>
      <t>and novelty of approach</t>
    </r>
  </si>
  <si>
    <t>No evidence of innovation or novelty provided.</t>
  </si>
  <si>
    <t xml:space="preserve">Science question or technology maturation plan is posed in a general manner. No success criteria provided. </t>
  </si>
  <si>
    <t xml:space="preserve">Science question or technology maturation plan is specific, but success criteria is minimal or not quantifiable. The current TRL is stated but not justified. </t>
  </si>
  <si>
    <t>Science question or technology maturation plan and success criteria are specific and address, at a minimum, relevance and achievability. The starting and ending TRL are stated, but the justification is vague.</t>
  </si>
  <si>
    <t>Science question or technology maturation plan and success criteria are specific, measurable, achievable, and relevant. Technology maturation plan defines starting and ending TRL with a substantial justification.</t>
  </si>
  <si>
    <t>Science question or technology maturation plan and success criteria are specific, measurable, achievable, relevant, and time-based. Technology maturation defines starting and ending TRL and details steps to achieve advancement.</t>
  </si>
  <si>
    <t xml:space="preserve">The proposal provides at least one novel or innovative factor, but the significance of the science or technology relative to the current state of the art is unclear. No technical background provided. </t>
  </si>
  <si>
    <t xml:space="preserve">The proposal provides at least one novel or innovative factor, but the significance of the technology or science relative to the current state of the art is minimal. Minimal technical background provided. </t>
  </si>
  <si>
    <t xml:space="preserve">The proposal provides a somewhat novel line of investigation or an innovative technology. The technical background is general, and the technology or science is somewhat innovative relative to the state of the art. </t>
  </si>
  <si>
    <t xml:space="preserve">The proposal provides a substantially novel line of investigation or innovative technology. The technical background is mostly clear, and the technology or science is substantialy innovative relative to the state of the art. </t>
  </si>
  <si>
    <r>
      <t>The proposal represents a novel line of investigation or innovative technology</t>
    </r>
    <r>
      <rPr>
        <strike/>
        <sz val="10"/>
        <rFont val="Calibri"/>
        <family val="2"/>
        <scheme val="minor"/>
      </rPr>
      <t>.</t>
    </r>
    <r>
      <rPr>
        <sz val="10"/>
        <rFont val="Calibri"/>
        <family val="2"/>
        <scheme val="minor"/>
      </rPr>
      <t xml:space="preserve"> The technical background is clear, and the technology or science is transformative relative to the state of the art. </t>
    </r>
  </si>
  <si>
    <t>The project may achieve the scientific investigation or technology maturation goals and objectives but with high risk. Mission requirements are minimal.</t>
  </si>
  <si>
    <t>The project may achieve the scientific investigation or technology maturation goals and objectives with moderate risk. Mission requirements are generic and provide little guidance to achieve the stated success criteria.</t>
  </si>
  <si>
    <t>The project may achieve the scientific investigation or technology maturation goals and objectives with medium-low risk. Mission requirements are well-stated and provide some guidance for achieving the success criteria.</t>
  </si>
  <si>
    <t>Data collection and analysis plan may be adequate to assess project success (post-mortem) based on the provided success criteria, but the  plan is generic and lacks detail.</t>
  </si>
  <si>
    <t xml:space="preserve">Data collection and analysis plan appears to be adequate to assess project success (post-mortem) based on the provided success criteria. The analysis plan allows some monitoring during execution of the project.  </t>
  </si>
  <si>
    <t xml:space="preserve">The data collection and analysis plan are fully adequate to assess project success based on the provided success criteria. The analysis plan allows monitoring and in-flight adjustments during execution of the project. The offeror has plans for broad presentation of results (consistent with IP constraints). </t>
  </si>
  <si>
    <t>Clearly defined science question or technology maturation goal and success criteria addressing expected advancement(s)</t>
  </si>
  <si>
    <t>STEM Education and Workforce Dev</t>
  </si>
  <si>
    <t>STEM Education &amp; Workforce Development</t>
  </si>
  <si>
    <t>Crew time estimates are provided but lack some detail or are not fully supported. The impact on ISS operations is recognized but may not be fully defined or sustainable.</t>
  </si>
  <si>
    <t>Crew time estimates are detailed and well-supported, acknowledging the impact on ISS operations. They are realistic and provide a clear understanding of the installation and operation impacts.</t>
  </si>
  <si>
    <t>Operational status deficiencies of support equipment, logistics, and consumables are identified but lack depth. Some relevant factors may be overlooked.</t>
  </si>
  <si>
    <t>Detailed operational status deficiencies of support equipment, logistics, and consumables are identified. Realistic assessments are provided, though some aspects may lack depth.</t>
  </si>
  <si>
    <t>Mass, volume, power, and interface requirements of the experimental payload are discussed but lack specific details or supporting budgets. Downmass (if relevant) needs may not be fully addressed.</t>
  </si>
  <si>
    <t>Mass, volume, power, and interface requirements of the experimental payload are clearly identified with relevant budgets. Downmass (if relevant) needs are addressed, though some aspects may lack depth.</t>
  </si>
  <si>
    <t>External regulatory policies (e.g., biomedical, human tissue, Earth observation, etc.) are identified, but some items may be missing, and compliance plans are lacking or vague.</t>
  </si>
  <si>
    <t>External regulatory policies (e.g., biomedical, human tissue, Earth observation, etc.) are correctly identified, and compliance plans are reasonable, though they may lack some specificity or timeliness.</t>
  </si>
  <si>
    <t>Data collection plans lack specific data transmission rates or volumes, and there is limited mapping to project objectives. Sustainability is uncertain, and some details may be lacking.</t>
  </si>
  <si>
    <t>Data collection and downlink plans are identified, supporting project objectives. While sustainable, some details may lack depth, but overall, they meet ISS service requirements and project goals.</t>
  </si>
  <si>
    <t>Completion criteria are provided, but may lack detail or consistency with ISS operations sustainability. Contingency scenarios might not be fully considered.</t>
  </si>
  <si>
    <t>Completion criteria are well-defined and generally consistent with ISS operations sustainability. Contingency scenarios are discussed, though some details may be lacking.</t>
  </si>
  <si>
    <t>The proposal partially discusses alternative methodologies and/or tools, but lacks depth or specificity. While some alternate ground-based R&amp;D tools may be mentioned, their relevance is not clearly articulated.</t>
  </si>
  <si>
    <t>The proposal identifies alternative methodologies and/or tools comprehensively, demonstrating their potential contributions. It discusses how selected R&amp;D tools achieve goals. Alternate ground-based R&amp;D tools are considered, though not as thoroughly as in an Excellent-rated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</si>
</sst>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2"/>
      <color theme="1"/>
      <name val="Calibri"/>
      <family val="2"/>
      <scheme val="minor"/>
    </font>
    <font>
      <b/>
      <sz val="16"/>
      <color theme="0"/>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sz val="10"/>
      <color theme="1"/>
      <name val="Calibri"/>
      <family val="2"/>
      <scheme val="minor"/>
    </font>
    <font>
      <b/>
      <sz val="11"/>
      <color rgb="FFFF0000"/>
      <name val="Calibri"/>
      <family val="2"/>
      <scheme val="minor"/>
    </font>
    <font>
      <sz val="11"/>
      <color theme="0"/>
      <name val="Calibri"/>
      <family val="2"/>
      <scheme val="minor"/>
    </font>
    <font>
      <b/>
      <sz val="20"/>
      <color theme="1"/>
      <name val="Calibri"/>
      <family val="2"/>
      <scheme val="minor"/>
    </font>
    <font>
      <u/>
      <sz val="10"/>
      <color theme="1"/>
      <name val="Calibri"/>
      <family val="2"/>
      <scheme val="minor"/>
    </font>
    <font>
      <sz val="10"/>
      <name val="Calibri"/>
      <family val="2"/>
      <scheme val="minor"/>
    </font>
    <font>
      <b/>
      <sz val="11"/>
      <color theme="1"/>
      <name val="Calibri"/>
      <family val="2"/>
      <scheme val="minor"/>
    </font>
    <font>
      <sz val="8"/>
      <name val="Calibri"/>
      <family val="2"/>
      <scheme val="minor"/>
    </font>
    <font>
      <b/>
      <sz val="11"/>
      <color theme="0"/>
      <name val="Calibri"/>
      <family val="2"/>
      <scheme val="minor"/>
    </font>
    <font>
      <sz val="11"/>
      <name val="Calibri"/>
      <family val="2"/>
    </font>
    <font>
      <sz val="11"/>
      <color rgb="FF000000"/>
      <name val="Calibri"/>
      <scheme val="minor"/>
    </font>
    <font>
      <strike/>
      <sz val="11"/>
      <color rgb="FF000000"/>
      <name val="Calibri"/>
      <scheme val="minor"/>
    </font>
    <font>
      <sz val="11"/>
      <name val="Calibri"/>
      <family val="2"/>
      <scheme val="minor"/>
    </font>
    <font>
      <sz val="11"/>
      <color rgb="FF000000"/>
      <name val="Calibri"/>
      <family val="2"/>
      <scheme val="minor"/>
    </font>
    <font>
      <strike/>
      <sz val="10"/>
      <name val="Calibri"/>
      <family val="2"/>
      <scheme val="minor"/>
    </font>
    <font>
      <sz val="14"/>
      <color rgb="FF000000"/>
      <name val="Calibri"/>
      <family val="2"/>
      <scheme val="minor"/>
    </font>
  </fonts>
  <fills count="1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7030A0"/>
        <bgColor indexed="64"/>
      </patternFill>
    </fill>
    <fill>
      <patternFill patternType="solid">
        <fgColor theme="0" tint="-0.14999847407452621"/>
        <bgColor indexed="64"/>
      </patternFill>
    </fill>
    <fill>
      <patternFill patternType="solid">
        <fgColor rgb="FFEADCF4"/>
        <bgColor indexed="64"/>
      </patternFill>
    </fill>
    <fill>
      <patternFill patternType="solid">
        <fgColor rgb="FF00B0F0"/>
        <bgColor indexed="64"/>
      </patternFill>
    </fill>
    <fill>
      <patternFill patternType="solid">
        <fgColor rgb="FFFFEEB7"/>
        <bgColor indexed="64"/>
      </patternFill>
    </fill>
    <fill>
      <patternFill patternType="solid">
        <fgColor theme="9" tint="-0.249977111117893"/>
        <bgColor indexed="64"/>
      </patternFill>
    </fill>
    <fill>
      <patternFill patternType="solid">
        <fgColor rgb="FF0070C0"/>
        <bgColor indexed="64"/>
      </patternFill>
    </fill>
    <fill>
      <patternFill patternType="solid">
        <fgColor rgb="FFB9E1FF"/>
        <bgColor indexed="64"/>
      </patternFill>
    </fill>
    <fill>
      <patternFill patternType="solid">
        <fgColor rgb="FFC3DEB0"/>
        <bgColor indexed="64"/>
      </patternFill>
    </fill>
    <fill>
      <patternFill patternType="solid">
        <fgColor rgb="FFDEA900"/>
        <bgColor indexed="64"/>
      </patternFill>
    </fill>
    <fill>
      <patternFill patternType="solid">
        <fgColor rgb="FFFF0000"/>
        <bgColor indexed="64"/>
      </patternFill>
    </fill>
    <fill>
      <patternFill patternType="solid">
        <fgColor rgb="FFFFDDDD"/>
        <bgColor indexed="64"/>
      </patternFill>
    </fill>
    <fill>
      <patternFill patternType="solid">
        <fgColor theme="9" tint="0.59999389629810485"/>
        <bgColor indexed="64"/>
      </patternFill>
    </fill>
    <fill>
      <patternFill patternType="solid">
        <fgColor rgb="FFD9D9D9"/>
        <bgColor rgb="FF000000"/>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bottom/>
      <diagonal/>
    </border>
  </borders>
  <cellStyleXfs count="3">
    <xf numFmtId="0" fontId="0" fillId="0" borderId="0"/>
    <xf numFmtId="0" fontId="1" fillId="0" borderId="0"/>
    <xf numFmtId="9" fontId="1" fillId="0" borderId="0" applyFont="0" applyFill="0" applyBorder="0" applyAlignment="0" applyProtection="0"/>
  </cellStyleXfs>
  <cellXfs count="101">
    <xf numFmtId="0" fontId="0" fillId="0" borderId="0" xfId="0"/>
    <xf numFmtId="2" fontId="0" fillId="0" borderId="0" xfId="0" applyNumberFormat="1"/>
    <xf numFmtId="0" fontId="9" fillId="0" borderId="0" xfId="0" applyFont="1"/>
    <xf numFmtId="0" fontId="4" fillId="4" borderId="0" xfId="0" applyFont="1" applyFill="1" applyAlignment="1">
      <alignment horizontal="right"/>
    </xf>
    <xf numFmtId="0" fontId="4" fillId="13" borderId="0" xfId="0" applyFont="1" applyFill="1" applyAlignment="1">
      <alignment horizontal="right"/>
    </xf>
    <xf numFmtId="0" fontId="4" fillId="7" borderId="0" xfId="0" applyFont="1" applyFill="1" applyAlignment="1">
      <alignment horizontal="right"/>
    </xf>
    <xf numFmtId="0" fontId="4" fillId="9" borderId="0" xfId="0" applyFont="1" applyFill="1" applyAlignment="1">
      <alignment horizontal="right"/>
    </xf>
    <xf numFmtId="0" fontId="4" fillId="14" borderId="0" xfId="0" applyFont="1" applyFill="1" applyAlignment="1">
      <alignment horizontal="right"/>
    </xf>
    <xf numFmtId="0" fontId="0" fillId="0" borderId="0" xfId="0" applyAlignment="1">
      <alignment horizontal="left" indent="1"/>
    </xf>
    <xf numFmtId="0" fontId="14" fillId="2" borderId="0" xfId="0" applyFont="1" applyFill="1" applyAlignment="1">
      <alignment horizontal="right"/>
    </xf>
    <xf numFmtId="0" fontId="0" fillId="5" borderId="8" xfId="0" applyFill="1" applyBorder="1" applyAlignment="1" applyProtection="1">
      <alignment horizontal="center" vertical="center" wrapText="1"/>
      <protection locked="0"/>
    </xf>
    <xf numFmtId="0" fontId="0" fillId="5" borderId="12" xfId="0"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1" fillId="15" borderId="8" xfId="0" applyFont="1" applyFill="1" applyBorder="1" applyAlignment="1" applyProtection="1">
      <alignment horizontal="center" vertical="center" wrapText="1"/>
      <protection locked="0"/>
    </xf>
    <xf numFmtId="0" fontId="11" fillId="15" borderId="1" xfId="0" applyFont="1" applyFill="1" applyBorder="1" applyAlignment="1" applyProtection="1">
      <alignment horizontal="center" vertical="center" wrapText="1"/>
      <protection locked="0"/>
    </xf>
    <xf numFmtId="0" fontId="11" fillId="15" borderId="9"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2" fillId="4" borderId="1" xfId="1" applyFont="1" applyFill="1" applyBorder="1" applyAlignment="1" applyProtection="1">
      <alignment horizontal="left" vertical="center"/>
      <protection locked="0"/>
    </xf>
    <xf numFmtId="0" fontId="5" fillId="4" borderId="0" xfId="0" applyFont="1" applyFill="1" applyProtection="1">
      <protection locked="0"/>
    </xf>
    <xf numFmtId="0" fontId="0" fillId="0" borderId="0" xfId="0" applyProtection="1">
      <protection locked="0"/>
    </xf>
    <xf numFmtId="0" fontId="7" fillId="0" borderId="0" xfId="0" applyFont="1" applyProtection="1">
      <protection locked="0"/>
    </xf>
    <xf numFmtId="0" fontId="3" fillId="0" borderId="1" xfId="1" applyFont="1" applyBorder="1" applyAlignment="1" applyProtection="1">
      <alignment horizontal="left" vertical="center"/>
      <protection locked="0"/>
    </xf>
    <xf numFmtId="0" fontId="8" fillId="0" borderId="0" xfId="0" applyFont="1" applyProtection="1">
      <protection locked="0"/>
    </xf>
    <xf numFmtId="0" fontId="5" fillId="2" borderId="10" xfId="1" applyFont="1" applyFill="1" applyBorder="1" applyProtection="1">
      <protection locked="0"/>
    </xf>
    <xf numFmtId="0" fontId="5" fillId="2" borderId="6" xfId="1" applyFont="1" applyFill="1" applyBorder="1" applyProtection="1">
      <protection locked="0"/>
    </xf>
    <xf numFmtId="0" fontId="6" fillId="3" borderId="6" xfId="1" applyFont="1" applyFill="1" applyBorder="1" applyAlignment="1" applyProtection="1">
      <alignment horizontal="center" vertical="center"/>
      <protection locked="0"/>
    </xf>
    <xf numFmtId="0" fontId="6" fillId="0" borderId="6" xfId="1" applyFont="1" applyBorder="1" applyAlignment="1" applyProtection="1">
      <alignment horizontal="center" vertical="center"/>
      <protection locked="0"/>
    </xf>
    <xf numFmtId="0" fontId="6" fillId="0" borderId="7"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0" fillId="5" borderId="3" xfId="0"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3" fillId="5" borderId="2" xfId="0" applyFont="1" applyFill="1" applyBorder="1" applyAlignment="1" applyProtection="1">
      <alignment horizontal="center" vertical="center"/>
      <protection locked="0"/>
    </xf>
    <xf numFmtId="0" fontId="6" fillId="0" borderId="2" xfId="0" applyFont="1" applyBorder="1" applyAlignment="1" applyProtection="1">
      <alignment horizontal="left" vertical="top" wrapText="1"/>
      <protection locked="0"/>
    </xf>
    <xf numFmtId="0" fontId="11" fillId="6" borderId="8" xfId="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0" fontId="11" fillId="6" borderId="9" xfId="0" applyFont="1" applyFill="1" applyBorder="1" applyAlignment="1" applyProtection="1">
      <alignment horizontal="center" vertical="center" wrapText="1"/>
      <protection locked="0"/>
    </xf>
    <xf numFmtId="2" fontId="0" fillId="0" borderId="0" xfId="0" applyNumberFormat="1" applyProtection="1">
      <protection locked="0"/>
    </xf>
    <xf numFmtId="2" fontId="0" fillId="0" borderId="2" xfId="0" applyNumberFormat="1" applyBorder="1" applyAlignment="1">
      <alignment horizontal="center" vertical="center"/>
    </xf>
    <xf numFmtId="0" fontId="5" fillId="13" borderId="0" xfId="0" applyFont="1" applyFill="1" applyProtection="1">
      <protection locked="0"/>
    </xf>
    <xf numFmtId="0" fontId="0" fillId="0" borderId="2" xfId="0" applyBorder="1" applyAlignment="1" applyProtection="1">
      <alignment horizontal="left" vertical="top"/>
      <protection locked="0"/>
    </xf>
    <xf numFmtId="0" fontId="6" fillId="8" borderId="8"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6" fillId="8" borderId="9" xfId="0" applyFont="1" applyFill="1" applyBorder="1" applyAlignment="1" applyProtection="1">
      <alignment horizontal="center" vertical="center" wrapText="1"/>
      <protection locked="0"/>
    </xf>
    <xf numFmtId="0" fontId="11" fillId="8" borderId="1" xfId="0" applyFont="1" applyFill="1" applyBorder="1" applyAlignment="1" applyProtection="1">
      <alignment horizontal="center" vertical="center" wrapText="1"/>
      <protection locked="0"/>
    </xf>
    <xf numFmtId="0" fontId="15" fillId="5" borderId="2" xfId="0" applyFont="1" applyFill="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8" borderId="9"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2" fontId="0" fillId="8" borderId="2" xfId="0" applyNumberFormat="1" applyFill="1" applyBorder="1" applyAlignment="1">
      <alignment horizontal="center" vertical="center"/>
    </xf>
    <xf numFmtId="0" fontId="5" fillId="10" borderId="0" xfId="0" applyFont="1" applyFill="1" applyProtection="1">
      <protection locked="0"/>
    </xf>
    <xf numFmtId="0" fontId="6" fillId="11" borderId="8" xfId="0" applyFont="1" applyFill="1" applyBorder="1" applyAlignment="1" applyProtection="1">
      <alignment horizontal="center" vertical="center" wrapText="1"/>
      <protection locked="0"/>
    </xf>
    <xf numFmtId="0" fontId="6" fillId="11" borderId="1" xfId="0" applyFont="1" applyFill="1" applyBorder="1" applyAlignment="1" applyProtection="1">
      <alignment horizontal="center" vertical="center" wrapText="1"/>
      <protection locked="0"/>
    </xf>
    <xf numFmtId="0" fontId="6" fillId="11" borderId="9"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5" fillId="9" borderId="0" xfId="0" applyFont="1" applyFill="1" applyProtection="1">
      <protection locked="0"/>
    </xf>
    <xf numFmtId="0" fontId="7" fillId="0" borderId="0" xfId="0" quotePrefix="1" applyFont="1" applyProtection="1">
      <protection locked="0"/>
    </xf>
    <xf numFmtId="0" fontId="6" fillId="12" borderId="1" xfId="0" applyFont="1" applyFill="1" applyBorder="1" applyAlignment="1" applyProtection="1">
      <alignment horizontal="center" vertical="center" wrapText="1"/>
      <protection locked="0"/>
    </xf>
    <xf numFmtId="0" fontId="6" fillId="12" borderId="9" xfId="0" applyFont="1" applyFill="1" applyBorder="1" applyAlignment="1" applyProtection="1">
      <alignment horizontal="center" vertical="center" wrapText="1"/>
      <protection locked="0"/>
    </xf>
    <xf numFmtId="0" fontId="11" fillId="12" borderId="1" xfId="0" applyFont="1" applyFill="1" applyBorder="1" applyAlignment="1" applyProtection="1">
      <alignment horizontal="center" vertical="center" wrapText="1"/>
      <protection locked="0"/>
    </xf>
    <xf numFmtId="0" fontId="11" fillId="12" borderId="9" xfId="0" applyFont="1" applyFill="1" applyBorder="1" applyAlignment="1" applyProtection="1">
      <alignment horizontal="center" vertical="center" wrapText="1"/>
      <protection locked="0"/>
    </xf>
    <xf numFmtId="2" fontId="0" fillId="16" borderId="2" xfId="0" applyNumberFormat="1" applyFill="1" applyBorder="1" applyAlignment="1">
      <alignment horizontal="center" vertical="center"/>
    </xf>
    <xf numFmtId="0" fontId="5" fillId="14" borderId="0" xfId="0" applyFont="1" applyFill="1" applyProtection="1">
      <protection locked="0"/>
    </xf>
    <xf numFmtId="0" fontId="5" fillId="2" borderId="0" xfId="1" applyFont="1" applyFill="1" applyProtection="1">
      <protection locked="0"/>
    </xf>
    <xf numFmtId="2" fontId="0" fillId="15" borderId="2" xfId="0" applyNumberFormat="1" applyFill="1" applyBorder="1" applyAlignment="1">
      <alignment horizontal="center" vertical="center"/>
    </xf>
    <xf numFmtId="0" fontId="4" fillId="2" borderId="1" xfId="1" applyFont="1" applyFill="1" applyBorder="1" applyAlignment="1" applyProtection="1">
      <alignment horizontal="right" vertical="center"/>
      <protection locked="0"/>
    </xf>
    <xf numFmtId="0" fontId="4" fillId="2" borderId="0" xfId="1" applyFont="1" applyFill="1" applyAlignment="1" applyProtection="1">
      <alignment horizontal="right" vertical="center"/>
      <protection locked="0"/>
    </xf>
    <xf numFmtId="0" fontId="18" fillId="5" borderId="3" xfId="0" applyFont="1" applyFill="1" applyBorder="1" applyAlignment="1" applyProtection="1">
      <alignment horizontal="center" vertical="center" wrapText="1"/>
      <protection locked="0"/>
    </xf>
    <xf numFmtId="0" fontId="19" fillId="5" borderId="2" xfId="0" applyFont="1" applyFill="1" applyBorder="1" applyAlignment="1" applyProtection="1">
      <alignment horizontal="center" vertical="center" wrapText="1"/>
      <protection locked="0"/>
    </xf>
    <xf numFmtId="0" fontId="3" fillId="0" borderId="14" xfId="0" applyFont="1" applyBorder="1" applyAlignment="1" applyProtection="1">
      <alignment horizontal="center" vertical="center"/>
      <protection locked="0"/>
    </xf>
    <xf numFmtId="2" fontId="18" fillId="0" borderId="0" xfId="0" applyNumberFormat="1" applyFont="1"/>
    <xf numFmtId="2" fontId="7" fillId="0" borderId="11" xfId="0" applyNumberFormat="1" applyFont="1" applyBorder="1" applyProtection="1">
      <protection locked="0"/>
    </xf>
    <xf numFmtId="0" fontId="21" fillId="17" borderId="2" xfId="0" applyFont="1" applyFill="1" applyBorder="1" applyAlignment="1">
      <alignment horizontal="center" vertical="center"/>
    </xf>
    <xf numFmtId="0" fontId="4" fillId="2" borderId="6" xfId="1" applyFont="1" applyFill="1" applyBorder="1" applyAlignment="1">
      <alignment horizontal="right"/>
    </xf>
    <xf numFmtId="0" fontId="4" fillId="2" borderId="1" xfId="1" applyFont="1" applyFill="1" applyBorder="1" applyAlignment="1">
      <alignment horizontal="right" vertical="center"/>
    </xf>
    <xf numFmtId="0" fontId="0" fillId="0" borderId="0" xfId="0" applyAlignment="1">
      <alignment horizontal="left" vertical="top" wrapText="1"/>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3" fillId="0" borderId="6" xfId="1" applyFont="1" applyBorder="1" applyAlignment="1" applyProtection="1">
      <alignment horizontal="center" vertical="center"/>
      <protection locked="0"/>
    </xf>
    <xf numFmtId="0" fontId="3" fillId="0" borderId="1" xfId="1" applyFont="1" applyBorder="1" applyAlignment="1" applyProtection="1">
      <alignment horizontal="center" vertical="center"/>
      <protection locked="0"/>
    </xf>
    <xf numFmtId="0" fontId="4" fillId="2" borderId="6" xfId="1" applyFont="1" applyFill="1" applyBorder="1" applyAlignment="1" applyProtection="1">
      <alignment horizontal="right"/>
      <protection locked="0"/>
    </xf>
    <xf numFmtId="0" fontId="4" fillId="2" borderId="1" xfId="1" applyFont="1" applyFill="1" applyBorder="1" applyAlignment="1" applyProtection="1">
      <alignment horizontal="right" vertical="center"/>
      <protection locked="0"/>
    </xf>
    <xf numFmtId="0" fontId="3" fillId="0" borderId="0" xfId="1" applyFont="1" applyAlignment="1" applyProtection="1">
      <alignment horizontal="left" vertical="center"/>
      <protection locked="0"/>
    </xf>
    <xf numFmtId="0" fontId="3" fillId="0" borderId="13" xfId="1" applyFont="1" applyBorder="1" applyAlignment="1" applyProtection="1">
      <alignment horizontal="left" vertical="center"/>
      <protection locked="0"/>
    </xf>
    <xf numFmtId="0" fontId="2" fillId="13" borderId="1" xfId="1" applyFont="1" applyFill="1" applyBorder="1" applyAlignment="1" applyProtection="1">
      <alignment horizontal="left" vertical="center"/>
      <protection locked="0"/>
    </xf>
    <xf numFmtId="0" fontId="2" fillId="10" borderId="1" xfId="1" applyFont="1" applyFill="1" applyBorder="1" applyAlignment="1" applyProtection="1">
      <alignment horizontal="left" vertical="center"/>
      <protection locked="0"/>
    </xf>
    <xf numFmtId="0" fontId="2" fillId="9" borderId="1" xfId="1" applyFont="1" applyFill="1" applyBorder="1" applyAlignment="1" applyProtection="1">
      <alignment horizontal="left" vertical="center"/>
      <protection locked="0"/>
    </xf>
    <xf numFmtId="0" fontId="2" fillId="14" borderId="0" xfId="1" applyFont="1" applyFill="1" applyAlignment="1" applyProtection="1">
      <alignment horizontal="left" vertical="center"/>
      <protection locked="0"/>
    </xf>
    <xf numFmtId="0" fontId="2" fillId="14" borderId="1" xfId="1" applyFont="1" applyFill="1" applyBorder="1" applyAlignment="1" applyProtection="1">
      <alignment horizontal="left" vertical="center"/>
      <protection locked="0"/>
    </xf>
    <xf numFmtId="0" fontId="4" fillId="2" borderId="0" xfId="1" applyFont="1" applyFill="1" applyAlignment="1" applyProtection="1">
      <alignment horizontal="right"/>
      <protection locked="0"/>
    </xf>
    <xf numFmtId="0" fontId="4" fillId="2" borderId="0" xfId="1" applyFont="1" applyFill="1" applyAlignment="1" applyProtection="1">
      <alignment horizontal="right" vertical="center"/>
      <protection locked="0"/>
    </xf>
    <xf numFmtId="0" fontId="0" fillId="0" borderId="0" xfId="0" applyAlignment="1">
      <alignment horizontal="center" vertical="center"/>
    </xf>
  </cellXfs>
  <cellStyles count="3">
    <cellStyle name="Normal" xfId="0" builtinId="0"/>
    <cellStyle name="Normal 2" xfId="1" xr:uid="{00000000-0005-0000-0000-000001000000}"/>
    <cellStyle name="Percent 2" xfId="2" xr:uid="{00000000-0005-0000-0000-000002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DDDD"/>
      <color rgb="FFFFEEB7"/>
      <color rgb="FFDEA900"/>
      <color rgb="FFFFB9B9"/>
      <color rgb="FFC3DEB0"/>
      <color rgb="FFB9E1FF"/>
      <color rgb="FF89CCFF"/>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37811</xdr:colOff>
      <xdr:row>1</xdr:row>
      <xdr:rowOff>77932</xdr:rowOff>
    </xdr:from>
    <xdr:to>
      <xdr:col>1</xdr:col>
      <xdr:colOff>581777</xdr:colOff>
      <xdr:row>1</xdr:row>
      <xdr:rowOff>506267</xdr:rowOff>
    </xdr:to>
    <xdr:pic>
      <xdr:nvPicPr>
        <xdr:cNvPr id="3" name="Picture 2">
          <a:extLst>
            <a:ext uri="{FF2B5EF4-FFF2-40B4-BE49-F238E27FC236}">
              <a16:creationId xmlns:a16="http://schemas.microsoft.com/office/drawing/2014/main" id="{C8F27027-A9C2-93D0-5AC4-07CBF8F57476}"/>
            </a:ext>
          </a:extLst>
        </xdr:cNvPr>
        <xdr:cNvPicPr>
          <a:picLocks noChangeAspect="1"/>
        </xdr:cNvPicPr>
      </xdr:nvPicPr>
      <xdr:blipFill>
        <a:blip xmlns:r="http://schemas.openxmlformats.org/officeDocument/2006/relationships" r:embed="rId1"/>
        <a:stretch>
          <a:fillRect/>
        </a:stretch>
      </xdr:blipFill>
      <xdr:spPr>
        <a:xfrm>
          <a:off x="37811" y="259773"/>
          <a:ext cx="4085534" cy="4283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C20"/>
  <sheetViews>
    <sheetView tabSelected="1" zoomScale="110" zoomScaleNormal="110" workbookViewId="0">
      <selection activeCell="I10" sqref="I10"/>
    </sheetView>
  </sheetViews>
  <sheetFormatPr defaultColWidth="8.7265625" defaultRowHeight="14.5" x14ac:dyDescent="0.35"/>
  <cols>
    <col min="1" max="1" width="50.7265625" customWidth="1"/>
    <col min="3" max="3" width="51.453125" customWidth="1"/>
  </cols>
  <sheetData>
    <row r="2" spans="1:3" ht="53.4" customHeight="1" x14ac:dyDescent="0.35">
      <c r="A2" s="100"/>
      <c r="B2" s="100"/>
    </row>
    <row r="6" spans="1:3" ht="26" x14ac:dyDescent="0.6">
      <c r="A6" s="2" t="s">
        <v>0</v>
      </c>
    </row>
    <row r="7" spans="1:3" ht="18.5" x14ac:dyDescent="0.45">
      <c r="A7" s="81" t="s">
        <v>1</v>
      </c>
      <c r="B7" s="81"/>
    </row>
    <row r="8" spans="1:3" ht="18.5" x14ac:dyDescent="0.35">
      <c r="A8" s="82" t="s">
        <v>2</v>
      </c>
      <c r="B8" s="82"/>
    </row>
    <row r="9" spans="1:3" ht="18.5" x14ac:dyDescent="0.45">
      <c r="A9" s="81" t="s">
        <v>3</v>
      </c>
      <c r="B9" s="81"/>
    </row>
    <row r="10" spans="1:3" ht="18.5" x14ac:dyDescent="0.35">
      <c r="A10" s="82" t="s">
        <v>4</v>
      </c>
      <c r="B10" s="82"/>
      <c r="C10" t="s">
        <v>5</v>
      </c>
    </row>
    <row r="12" spans="1:3" ht="18.5" x14ac:dyDescent="0.45">
      <c r="A12" s="3" t="s">
        <v>6</v>
      </c>
      <c r="B12" s="1" t="str">
        <f>IF('Science&amp;Technology'!J2&lt;&gt;0,'Science&amp;Technology'!J2,"")</f>
        <v/>
      </c>
      <c r="C12" s="8" t="str">
        <f>IF(C10=Weights!E1,"NOT RELEVANT",IF('Science&amp;Technology'!J2=0,"",IF(B12&lt;=50,"POOR",IF(B12&lt;=65,"FAIR",IF(B12&lt;=75,"GOOD",IF(B12&lt;=85,"VERY GOOD","EXCELLENT"))))))</f>
        <v/>
      </c>
    </row>
    <row r="13" spans="1:3" ht="18.5" x14ac:dyDescent="0.45">
      <c r="A13" s="4" t="s">
        <v>7</v>
      </c>
      <c r="B13" s="1" t="str">
        <f>IF('Implementation Feasibility'!J2&lt;&gt;0,'Implementation Feasibility'!J2,"")</f>
        <v/>
      </c>
      <c r="C13" s="8" t="str">
        <f>IF('Implementation Feasibility'!J2=0,"",IF(B13&lt;=50,"POOR",IF(B13&lt;=65,"FAIR",IF(B13&lt;=75,"GOOD",IF(B13&lt;=85,"VERY GOOD","EXCELLENT")))))</f>
        <v/>
      </c>
    </row>
    <row r="14" spans="1:3" ht="18.5" x14ac:dyDescent="0.45">
      <c r="A14" s="5" t="s">
        <v>8</v>
      </c>
      <c r="B14" s="1" t="str">
        <f>IF('Operations&amp;ISS Utilization'!J2&lt;&gt;0,'Operations&amp;ISS Utilization'!J2,"")</f>
        <v/>
      </c>
      <c r="C14" s="8" t="str">
        <f>IF('Operations&amp;ISS Utilization'!J2=0,"",IF(B14&lt;=50,"POOR",IF(B14&lt;=65,"FAIR",IF(B14&lt;=75,"GOOD",IF(B14&lt;=85,"VERY GOOD","EXCELLENT")))))</f>
        <v/>
      </c>
    </row>
    <row r="15" spans="1:3" ht="18.5" x14ac:dyDescent="0.45">
      <c r="A15" s="6" t="s">
        <v>9</v>
      </c>
      <c r="B15" s="1" t="str">
        <f>IF('Business&amp;Economic'!J2&lt;&gt;0,'Business&amp;Economic'!J2,"")</f>
        <v/>
      </c>
      <c r="C15" s="8" t="str">
        <f>IF(AND(C10&lt;&gt;Weights!C1,C10&lt;&gt;Weights!D1),"NOT RELEVANT",IF('Business&amp;Economic'!J2=0,"",IF(B15&lt;=50,"POOR",IF(B15&lt;=65,"FAIR",IF(B15&lt;=75,"GOOD",IF(B15&lt;=85,"VERY GOOD","EXCELLENT"))))))</f>
        <v/>
      </c>
    </row>
    <row r="16" spans="1:3" ht="18.5" x14ac:dyDescent="0.45">
      <c r="A16" s="7" t="s">
        <v>296</v>
      </c>
      <c r="B16" s="1" t="str">
        <f>IF('STEM Education'!J2&lt;&gt;0,'STEM Education'!J2,"")</f>
        <v/>
      </c>
      <c r="C16" s="8" t="str">
        <f>IF(C10&lt;&gt;Weights!E1,"NOT RELEVANT",IF(B16&lt;=50,"POOR",IF('STEM Education'!J2=0,"",IF(B16&lt;=65,"FAIR",IF(B16&lt;=75,"GOOD",IF(B16&lt;=85,"VERY GOOD","EXCELLENT"))))))</f>
        <v>NOT RELEVANT</v>
      </c>
    </row>
    <row r="18" spans="1:3" x14ac:dyDescent="0.35">
      <c r="A18" s="9" t="s">
        <v>10</v>
      </c>
      <c r="B18" s="1" t="str">
        <f>IFERROR(IF(C10="Fundamental Science",AVERAGE(B12:B14),IF(C10="In-Space Production",0.35*B12+0.1*B13+0.1*B14+0.45*B15,IF(C10="Technology Development",0.45*B12+0.1*B13+0.1*B14+0.35*B15,IF(AND(C10="STEM Education and Workforce Dev",B13&lt;&gt;""),0.125*B13+0.125*B14+0.75*B16,B16)))),"")</f>
        <v/>
      </c>
      <c r="C18" s="8" t="str">
        <f>IF(B18="","",IF(B18&lt;=50, "POOR", IF(B18&lt;=65, "FAIR", IF(B18&lt;=75, "GOOD", IF(B18&lt;=85, "VERY GOOD", "EXCELLENT")))))</f>
        <v/>
      </c>
    </row>
    <row r="19" spans="1:3" x14ac:dyDescent="0.35">
      <c r="B19" s="78"/>
    </row>
    <row r="20" spans="1:3" ht="225" customHeight="1" x14ac:dyDescent="0.35">
      <c r="A20" s="83" t="s">
        <v>11</v>
      </c>
      <c r="B20" s="83"/>
      <c r="C20" s="83"/>
    </row>
  </sheetData>
  <mergeCells count="6">
    <mergeCell ref="A2:B2"/>
    <mergeCell ref="A7:B7"/>
    <mergeCell ref="A8:B8"/>
    <mergeCell ref="A9:B9"/>
    <mergeCell ref="A10:B10"/>
    <mergeCell ref="A20:C20"/>
  </mergeCells>
  <conditionalFormatting sqref="B12:C16">
    <cfRule type="expression" dxfId="1" priority="4">
      <formula>$C12="NOT RELEVANT"</formula>
    </cfRule>
  </conditionalFormatting>
  <conditionalFormatting sqref="C18">
    <cfRule type="expression" dxfId="0" priority="1">
      <formula>$C18="NOT RELEVANT"</formula>
    </cfRule>
  </conditionalFormatting>
  <pageMargins left="0.7" right="0.7" top="0.75" bottom="0.75" header="0.3" footer="0.3"/>
  <pageSetup scale="82"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Weights!$B$1:$E$1</xm:f>
          </x14:formula1>
          <xm:sqref>C10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zoomScale="70" zoomScaleNormal="70" zoomScaleSheetLayoutView="80" workbookViewId="0">
      <pane xSplit="2" ySplit="4" topLeftCell="C5" activePane="bottomRight" state="frozen"/>
      <selection pane="topRight" activeCell="C1" sqref="C1"/>
      <selection pane="bottomLeft" activeCell="A5" sqref="A5"/>
      <selection pane="bottomRight" activeCell="K5" sqref="K5"/>
    </sheetView>
  </sheetViews>
  <sheetFormatPr defaultColWidth="8.7265625" defaultRowHeight="14.5" x14ac:dyDescent="0.35"/>
  <cols>
    <col min="1" max="1" width="27" style="21" customWidth="1"/>
    <col min="2" max="2" width="6.7265625" style="21" customWidth="1"/>
    <col min="3" max="6" width="20.7265625" style="21" customWidth="1"/>
    <col min="7" max="7" width="23.54296875" style="21" customWidth="1"/>
    <col min="8" max="8" width="25.54296875" style="21" customWidth="1"/>
    <col min="9" max="9" width="13.7265625" style="21" customWidth="1"/>
    <col min="10" max="10" width="16.453125" style="21" customWidth="1"/>
    <col min="11" max="13" width="44.7265625" style="21" customWidth="1"/>
    <col min="14" max="16384" width="8.7265625" style="21"/>
  </cols>
  <sheetData>
    <row r="1" spans="1:13" ht="21.5" thickBot="1" x14ac:dyDescent="0.5">
      <c r="A1" s="19" t="s">
        <v>12</v>
      </c>
      <c r="B1" s="19"/>
      <c r="C1" s="19"/>
      <c r="D1" s="19"/>
      <c r="E1" s="19"/>
      <c r="F1" s="19"/>
      <c r="G1" s="19"/>
      <c r="H1" s="19"/>
      <c r="I1" s="20"/>
      <c r="J1" s="20" t="s">
        <v>13</v>
      </c>
      <c r="K1" s="20"/>
    </row>
    <row r="2" spans="1:13" ht="19" thickBot="1" x14ac:dyDescent="0.5">
      <c r="A2" s="89" t="s">
        <v>1</v>
      </c>
      <c r="B2" s="89"/>
      <c r="C2" s="87">
        <f>'Proposal Summary'!C7</f>
        <v>0</v>
      </c>
      <c r="D2" s="87"/>
      <c r="E2" s="87"/>
      <c r="F2" s="87"/>
      <c r="G2" s="74" t="s">
        <v>3</v>
      </c>
      <c r="H2" s="91">
        <f>'Proposal Summary'!C9</f>
        <v>0</v>
      </c>
      <c r="I2" s="92"/>
      <c r="J2" s="79">
        <f>IF(ISBLANK(I5),0,(SUM(J5:J11)*20)+12.5-((SUM(J5:J11)*20)/8))</f>
        <v>0</v>
      </c>
      <c r="K2" s="22" t="str">
        <f>IF(J2=0,"",IF(J2&lt;=50,"POOR",IF(J2&lt;=65,"FAIR",IF(J2&lt;=75,"GOOD",IF(J2&lt;=85,"VERY GOOD","EXCELLENT")))))</f>
        <v/>
      </c>
    </row>
    <row r="3" spans="1:13" ht="18.5" x14ac:dyDescent="0.35">
      <c r="A3" s="90" t="s">
        <v>2</v>
      </c>
      <c r="B3" s="90"/>
      <c r="C3" s="88">
        <f>'Proposal Summary'!C8</f>
        <v>0</v>
      </c>
      <c r="D3" s="88"/>
      <c r="E3" s="88"/>
      <c r="F3" s="88"/>
      <c r="G3" s="73" t="s">
        <v>4</v>
      </c>
      <c r="H3" s="23" t="str">
        <f>'Proposal Summary'!C10</f>
        <v>Technology Development</v>
      </c>
      <c r="J3" s="24">
        <f>HLOOKUP(H3, TYPES, 2, FALSE)</f>
        <v>3</v>
      </c>
    </row>
    <row r="4" spans="1:13" ht="19" thickBot="1" x14ac:dyDescent="0.5">
      <c r="A4" s="25"/>
      <c r="B4" s="26"/>
      <c r="C4" s="27" t="s">
        <v>14</v>
      </c>
      <c r="D4" s="28" t="s">
        <v>15</v>
      </c>
      <c r="E4" s="28" t="s">
        <v>16</v>
      </c>
      <c r="F4" s="28" t="s">
        <v>17</v>
      </c>
      <c r="G4" s="28" t="s">
        <v>18</v>
      </c>
      <c r="H4" s="29" t="s">
        <v>19</v>
      </c>
      <c r="I4" s="30" t="s">
        <v>61</v>
      </c>
      <c r="J4" s="30" t="s">
        <v>20</v>
      </c>
      <c r="K4" s="30" t="s">
        <v>21</v>
      </c>
      <c r="L4" s="30" t="s">
        <v>22</v>
      </c>
      <c r="M4" s="30" t="s">
        <v>23</v>
      </c>
    </row>
    <row r="5" spans="1:13" ht="138.65" customHeight="1" x14ac:dyDescent="0.35">
      <c r="A5" s="75" t="s">
        <v>294</v>
      </c>
      <c r="B5" s="75" t="s">
        <v>24</v>
      </c>
      <c r="C5" s="12" t="s">
        <v>25</v>
      </c>
      <c r="D5" s="13" t="s">
        <v>278</v>
      </c>
      <c r="E5" s="13" t="s">
        <v>279</v>
      </c>
      <c r="F5" s="13" t="s">
        <v>280</v>
      </c>
      <c r="G5" s="13" t="s">
        <v>281</v>
      </c>
      <c r="H5" s="18" t="s">
        <v>282</v>
      </c>
      <c r="I5" s="80"/>
      <c r="J5" s="41">
        <f>IFERROR(I5*VLOOKUP(B5,WEIGHTS,$J$3),0)</f>
        <v>0</v>
      </c>
      <c r="K5" s="36"/>
      <c r="L5" s="36"/>
      <c r="M5" s="36"/>
    </row>
    <row r="6" spans="1:13" ht="91" x14ac:dyDescent="0.35">
      <c r="A6" s="14" t="s">
        <v>26</v>
      </c>
      <c r="B6" s="75" t="s">
        <v>27</v>
      </c>
      <c r="C6" s="37" t="s">
        <v>28</v>
      </c>
      <c r="D6" s="38" t="s">
        <v>29</v>
      </c>
      <c r="E6" s="38" t="s">
        <v>30</v>
      </c>
      <c r="F6" s="38" t="s">
        <v>31</v>
      </c>
      <c r="G6" s="38" t="s">
        <v>32</v>
      </c>
      <c r="H6" s="39" t="s">
        <v>33</v>
      </c>
      <c r="I6" s="80"/>
      <c r="J6" s="41">
        <f t="shared" ref="J6:J11" si="0">IFERROR(I6*VLOOKUP(B6,WEIGHTS,$J$3),0)</f>
        <v>0</v>
      </c>
      <c r="K6" s="36"/>
      <c r="L6" s="36"/>
      <c r="M6" s="36"/>
    </row>
    <row r="7" spans="1:13" ht="130" x14ac:dyDescent="0.35">
      <c r="A7" s="76" t="s">
        <v>276</v>
      </c>
      <c r="B7" s="75" t="s">
        <v>34</v>
      </c>
      <c r="C7" s="12" t="s">
        <v>277</v>
      </c>
      <c r="D7" s="13" t="s">
        <v>283</v>
      </c>
      <c r="E7" s="13" t="s">
        <v>284</v>
      </c>
      <c r="F7" s="13" t="s">
        <v>285</v>
      </c>
      <c r="G7" s="13" t="s">
        <v>286</v>
      </c>
      <c r="H7" s="18" t="s">
        <v>287</v>
      </c>
      <c r="I7" s="80"/>
      <c r="J7" s="41">
        <f t="shared" si="0"/>
        <v>0</v>
      </c>
      <c r="K7" s="36"/>
      <c r="L7" s="36"/>
      <c r="M7" s="36"/>
    </row>
    <row r="8" spans="1:13" ht="125.65" customHeight="1" x14ac:dyDescent="0.35">
      <c r="A8" s="14" t="s">
        <v>35</v>
      </c>
      <c r="B8" s="75" t="s">
        <v>36</v>
      </c>
      <c r="C8" s="37" t="s">
        <v>37</v>
      </c>
      <c r="D8" s="38" t="s">
        <v>38</v>
      </c>
      <c r="E8" s="38" t="s">
        <v>37</v>
      </c>
      <c r="F8" s="38" t="s">
        <v>39</v>
      </c>
      <c r="G8" s="38" t="s">
        <v>40</v>
      </c>
      <c r="H8" s="39" t="s">
        <v>41</v>
      </c>
      <c r="I8" s="80"/>
      <c r="J8" s="41">
        <f t="shared" si="0"/>
        <v>0</v>
      </c>
      <c r="K8" s="36"/>
      <c r="L8" s="36"/>
      <c r="M8" s="36"/>
    </row>
    <row r="9" spans="1:13" ht="141" customHeight="1" x14ac:dyDescent="0.35">
      <c r="A9" s="14" t="s">
        <v>42</v>
      </c>
      <c r="B9" s="75" t="s">
        <v>43</v>
      </c>
      <c r="C9" s="12" t="s">
        <v>37</v>
      </c>
      <c r="D9" s="13" t="s">
        <v>44</v>
      </c>
      <c r="E9" s="13" t="s">
        <v>288</v>
      </c>
      <c r="F9" s="13" t="s">
        <v>289</v>
      </c>
      <c r="G9" s="13" t="s">
        <v>290</v>
      </c>
      <c r="H9" s="18" t="s">
        <v>45</v>
      </c>
      <c r="I9" s="80"/>
      <c r="J9" s="41">
        <f t="shared" si="0"/>
        <v>0</v>
      </c>
      <c r="K9" s="36"/>
      <c r="L9" s="36"/>
      <c r="M9" s="36"/>
    </row>
    <row r="10" spans="1:13" ht="143" x14ac:dyDescent="0.35">
      <c r="A10" s="14" t="s">
        <v>46</v>
      </c>
      <c r="B10" s="75" t="s">
        <v>47</v>
      </c>
      <c r="C10" s="37" t="s">
        <v>48</v>
      </c>
      <c r="D10" s="38" t="s">
        <v>49</v>
      </c>
      <c r="E10" s="38" t="s">
        <v>50</v>
      </c>
      <c r="F10" s="38" t="s">
        <v>291</v>
      </c>
      <c r="G10" s="38" t="s">
        <v>292</v>
      </c>
      <c r="H10" s="39" t="s">
        <v>293</v>
      </c>
      <c r="I10" s="80"/>
      <c r="J10" s="41">
        <f t="shared" si="0"/>
        <v>0</v>
      </c>
      <c r="K10" s="36"/>
      <c r="L10" s="36"/>
      <c r="M10" s="36"/>
    </row>
    <row r="11" spans="1:13" ht="117" x14ac:dyDescent="0.35">
      <c r="A11" s="14" t="s">
        <v>51</v>
      </c>
      <c r="B11" s="75" t="s">
        <v>52</v>
      </c>
      <c r="C11" s="12" t="s">
        <v>53</v>
      </c>
      <c r="D11" s="13" t="s">
        <v>54</v>
      </c>
      <c r="E11" s="13" t="s">
        <v>37</v>
      </c>
      <c r="F11" s="13" t="s">
        <v>55</v>
      </c>
      <c r="G11" s="13" t="s">
        <v>37</v>
      </c>
      <c r="H11" s="18" t="s">
        <v>56</v>
      </c>
      <c r="I11" s="80"/>
      <c r="J11" s="41">
        <f t="shared" si="0"/>
        <v>0</v>
      </c>
      <c r="K11" s="36"/>
      <c r="L11" s="36"/>
      <c r="M11" s="36"/>
    </row>
    <row r="12" spans="1:13" ht="180" customHeight="1" x14ac:dyDescent="0.35">
      <c r="I12" s="77"/>
      <c r="J12" s="84" t="s">
        <v>57</v>
      </c>
      <c r="K12" s="85"/>
      <c r="L12" s="85"/>
      <c r="M12" s="86"/>
    </row>
    <row r="13" spans="1:13" x14ac:dyDescent="0.35">
      <c r="J13" s="40"/>
    </row>
  </sheetData>
  <mergeCells count="6">
    <mergeCell ref="J12:M12"/>
    <mergeCell ref="C2:F2"/>
    <mergeCell ref="C3:F3"/>
    <mergeCell ref="A2:B2"/>
    <mergeCell ref="A3:B3"/>
    <mergeCell ref="H2:I2"/>
  </mergeCells>
  <pageMargins left="0.7" right="0.7" top="0.75" bottom="0.75" header="0.3" footer="0.3"/>
  <pageSetup scale="47" fitToWidth="2" orientation="landscape"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
  <sheetViews>
    <sheetView zoomScale="70" zoomScaleNormal="70" workbookViewId="0">
      <pane xSplit="2" ySplit="4" topLeftCell="C5" activePane="bottomRight" state="frozen"/>
      <selection pane="topRight" activeCell="C1" sqref="C1"/>
      <selection pane="bottomLeft" activeCell="A5" sqref="A5"/>
      <selection pane="bottomRight" activeCell="E10" sqref="E10:G10"/>
    </sheetView>
  </sheetViews>
  <sheetFormatPr defaultColWidth="8.7265625" defaultRowHeight="14.5" x14ac:dyDescent="0.35"/>
  <cols>
    <col min="1" max="1" width="27" style="21" customWidth="1"/>
    <col min="2" max="2" width="6.7265625" style="21" customWidth="1"/>
    <col min="3" max="5" width="28.453125" style="21" customWidth="1"/>
    <col min="6" max="6" width="30.26953125" style="21" customWidth="1"/>
    <col min="7" max="7" width="33.7265625" style="21" customWidth="1"/>
    <col min="8" max="8" width="32.453125" style="21" customWidth="1"/>
    <col min="9" max="9" width="13.7265625" style="21" customWidth="1"/>
    <col min="10" max="10" width="16.453125" style="21" customWidth="1"/>
    <col min="11" max="13" width="44.7265625" style="21" customWidth="1"/>
    <col min="14" max="16384" width="8.7265625" style="21"/>
  </cols>
  <sheetData>
    <row r="1" spans="1:13" ht="21.5" thickBot="1" x14ac:dyDescent="0.5">
      <c r="A1" s="93" t="s">
        <v>58</v>
      </c>
      <c r="B1" s="93"/>
      <c r="C1" s="93"/>
      <c r="D1" s="93"/>
      <c r="E1" s="93"/>
      <c r="F1" s="93"/>
      <c r="G1" s="93"/>
      <c r="H1" s="93"/>
      <c r="I1" s="42"/>
      <c r="J1" s="42" t="s">
        <v>59</v>
      </c>
    </row>
    <row r="2" spans="1:13" ht="19" thickBot="1" x14ac:dyDescent="0.5">
      <c r="A2" s="89" t="s">
        <v>1</v>
      </c>
      <c r="B2" s="89"/>
      <c r="C2" s="87">
        <f>'Proposal Summary'!C7</f>
        <v>0</v>
      </c>
      <c r="D2" s="87"/>
      <c r="E2" s="87"/>
      <c r="F2" s="87"/>
      <c r="G2" s="74" t="s">
        <v>3</v>
      </c>
      <c r="H2" s="91">
        <f>'Proposal Summary'!C9</f>
        <v>0</v>
      </c>
      <c r="I2" s="92"/>
      <c r="J2" s="79">
        <f>IF(ISBLANK(I5),0,(SUM(J5:J11)*20)+12.5-((SUM(J5:J11)*20)/8))</f>
        <v>0</v>
      </c>
      <c r="K2" s="22" t="str">
        <f>IF(J2=0,"",IF(J2&lt;=50,"POOR",IF(J2&lt;=65,"FAIR",IF(J2&lt;=75,"GOOD",IF(J2&lt;=85,"VERY GOOD","EXCELLENT")))))</f>
        <v/>
      </c>
    </row>
    <row r="3" spans="1:13" ht="18.5" x14ac:dyDescent="0.35">
      <c r="A3" s="90" t="s">
        <v>2</v>
      </c>
      <c r="B3" s="90"/>
      <c r="C3" s="88">
        <f>'Proposal Summary'!C8</f>
        <v>0</v>
      </c>
      <c r="D3" s="88"/>
      <c r="E3" s="88"/>
      <c r="F3" s="88"/>
      <c r="G3" s="73" t="s">
        <v>4</v>
      </c>
      <c r="H3" s="23" t="str">
        <f>'Proposal Summary'!C10</f>
        <v>Technology Development</v>
      </c>
      <c r="J3" s="24">
        <f>HLOOKUP(H3, TYPES, 2, FALSE)</f>
        <v>3</v>
      </c>
    </row>
    <row r="4" spans="1:13" ht="19" thickBot="1" x14ac:dyDescent="0.5">
      <c r="A4" s="25"/>
      <c r="B4" s="26"/>
      <c r="C4" s="27" t="s">
        <v>60</v>
      </c>
      <c r="D4" s="28" t="s">
        <v>15</v>
      </c>
      <c r="E4" s="28" t="s">
        <v>16</v>
      </c>
      <c r="F4" s="28" t="s">
        <v>17</v>
      </c>
      <c r="G4" s="28" t="s">
        <v>18</v>
      </c>
      <c r="H4" s="29" t="s">
        <v>19</v>
      </c>
      <c r="I4" s="30" t="s">
        <v>61</v>
      </c>
      <c r="J4" s="30" t="s">
        <v>20</v>
      </c>
      <c r="K4" s="30" t="s">
        <v>21</v>
      </c>
      <c r="L4" s="30" t="s">
        <v>22</v>
      </c>
      <c r="M4" s="30" t="s">
        <v>23</v>
      </c>
    </row>
    <row r="5" spans="1:13" ht="67.5" customHeight="1" x14ac:dyDescent="0.35">
      <c r="A5" s="31" t="s">
        <v>62</v>
      </c>
      <c r="B5" s="31" t="s">
        <v>63</v>
      </c>
      <c r="C5" s="32" t="s">
        <v>64</v>
      </c>
      <c r="D5" s="33" t="s">
        <v>65</v>
      </c>
      <c r="E5" s="33" t="s">
        <v>66</v>
      </c>
      <c r="F5" s="33" t="s">
        <v>67</v>
      </c>
      <c r="G5" s="33" t="s">
        <v>68</v>
      </c>
      <c r="H5" s="34" t="s">
        <v>69</v>
      </c>
      <c r="I5" s="35"/>
      <c r="J5" s="41">
        <f>IFERROR(I5*VLOOKUP(B5,WEIGHTS,$J$3),0)</f>
        <v>0</v>
      </c>
      <c r="K5" s="43"/>
      <c r="L5" s="43"/>
      <c r="M5" s="43"/>
    </row>
    <row r="6" spans="1:13" ht="120.75" customHeight="1" x14ac:dyDescent="0.35">
      <c r="A6" s="14" t="s">
        <v>70</v>
      </c>
      <c r="B6" s="31" t="s">
        <v>71</v>
      </c>
      <c r="C6" s="44" t="s">
        <v>72</v>
      </c>
      <c r="D6" s="45" t="s">
        <v>73</v>
      </c>
      <c r="E6" s="45" t="s">
        <v>74</v>
      </c>
      <c r="F6" s="45" t="s">
        <v>75</v>
      </c>
      <c r="G6" s="45" t="s">
        <v>76</v>
      </c>
      <c r="H6" s="46" t="s">
        <v>77</v>
      </c>
      <c r="I6" s="35"/>
      <c r="J6" s="56">
        <f>IFERROR(I6*VLOOKUP(B6,WEIGHTS,$J$3),0)</f>
        <v>0</v>
      </c>
      <c r="K6" s="43"/>
      <c r="L6" s="43"/>
      <c r="M6" s="43"/>
    </row>
    <row r="7" spans="1:13" ht="119.25" customHeight="1" x14ac:dyDescent="0.35">
      <c r="A7" s="14" t="s">
        <v>78</v>
      </c>
      <c r="B7" s="31" t="s">
        <v>79</v>
      </c>
      <c r="C7" s="32" t="s">
        <v>80</v>
      </c>
      <c r="D7" s="33" t="s">
        <v>81</v>
      </c>
      <c r="E7" s="33" t="s">
        <v>82</v>
      </c>
      <c r="F7" s="33" t="s">
        <v>83</v>
      </c>
      <c r="G7" s="33" t="s">
        <v>84</v>
      </c>
      <c r="H7" s="34" t="s">
        <v>85</v>
      </c>
      <c r="I7" s="35"/>
      <c r="J7" s="41">
        <f t="shared" ref="J7:J11" si="0">I7*VLOOKUP(B7,WEIGHTS,$J$3)</f>
        <v>0</v>
      </c>
      <c r="K7" s="43"/>
      <c r="L7" s="43"/>
      <c r="M7" s="43"/>
    </row>
    <row r="8" spans="1:13" ht="78.75" customHeight="1" x14ac:dyDescent="0.35">
      <c r="A8" s="14" t="s">
        <v>86</v>
      </c>
      <c r="B8" s="31" t="s">
        <v>87</v>
      </c>
      <c r="C8" s="44" t="s">
        <v>88</v>
      </c>
      <c r="D8" s="45" t="s">
        <v>89</v>
      </c>
      <c r="E8" s="45" t="s">
        <v>90</v>
      </c>
      <c r="F8" s="45" t="s">
        <v>91</v>
      </c>
      <c r="G8" s="47" t="s">
        <v>92</v>
      </c>
      <c r="H8" s="46" t="s">
        <v>93</v>
      </c>
      <c r="I8" s="35"/>
      <c r="J8" s="56">
        <f t="shared" si="0"/>
        <v>0</v>
      </c>
      <c r="K8" s="43"/>
      <c r="L8" s="43"/>
      <c r="M8" s="43"/>
    </row>
    <row r="9" spans="1:13" ht="189.75" customHeight="1" x14ac:dyDescent="0.35">
      <c r="A9" s="48" t="s">
        <v>94</v>
      </c>
      <c r="B9" s="31" t="s">
        <v>95</v>
      </c>
      <c r="C9" s="49" t="s">
        <v>96</v>
      </c>
      <c r="D9" s="50" t="s">
        <v>97</v>
      </c>
      <c r="E9" s="50" t="s">
        <v>98</v>
      </c>
      <c r="F9" s="50" t="s">
        <v>99</v>
      </c>
      <c r="G9" s="50" t="s">
        <v>100</v>
      </c>
      <c r="H9" s="51" t="s">
        <v>101</v>
      </c>
      <c r="I9" s="35"/>
      <c r="J9" s="41">
        <f t="shared" si="0"/>
        <v>0</v>
      </c>
      <c r="K9" s="43"/>
      <c r="L9" s="43"/>
      <c r="M9" s="43"/>
    </row>
    <row r="10" spans="1:13" ht="116.25" customHeight="1" x14ac:dyDescent="0.35">
      <c r="A10" s="14" t="s">
        <v>102</v>
      </c>
      <c r="B10" s="31" t="s">
        <v>103</v>
      </c>
      <c r="C10" s="44" t="s">
        <v>104</v>
      </c>
      <c r="D10" s="45" t="s">
        <v>105</v>
      </c>
      <c r="E10" s="45" t="s">
        <v>309</v>
      </c>
      <c r="F10" s="45" t="s">
        <v>106</v>
      </c>
      <c r="G10" s="45" t="s">
        <v>310</v>
      </c>
      <c r="H10" s="52" t="s">
        <v>107</v>
      </c>
      <c r="I10" s="35"/>
      <c r="J10" s="56">
        <f t="shared" si="0"/>
        <v>0</v>
      </c>
      <c r="K10" s="43"/>
      <c r="L10" s="43"/>
      <c r="M10" s="43"/>
    </row>
    <row r="11" spans="1:13" ht="93" customHeight="1" x14ac:dyDescent="0.35">
      <c r="A11" s="14" t="s">
        <v>108</v>
      </c>
      <c r="B11" s="31" t="s">
        <v>109</v>
      </c>
      <c r="C11" s="53" t="s">
        <v>110</v>
      </c>
      <c r="D11" s="54" t="s">
        <v>111</v>
      </c>
      <c r="E11" s="54" t="s">
        <v>112</v>
      </c>
      <c r="F11" s="54" t="s">
        <v>113</v>
      </c>
      <c r="G11" s="54" t="s">
        <v>114</v>
      </c>
      <c r="H11" s="55" t="s">
        <v>115</v>
      </c>
      <c r="I11" s="35"/>
      <c r="J11" s="41">
        <f t="shared" si="0"/>
        <v>0</v>
      </c>
      <c r="K11" s="43"/>
      <c r="L11" s="43"/>
      <c r="M11" s="43"/>
    </row>
    <row r="12" spans="1:13" ht="180" customHeight="1" x14ac:dyDescent="0.35">
      <c r="J12" s="84" t="s">
        <v>116</v>
      </c>
      <c r="K12" s="85"/>
      <c r="L12" s="85"/>
      <c r="M12" s="86"/>
    </row>
    <row r="13" spans="1:13" x14ac:dyDescent="0.35">
      <c r="J13" s="40"/>
    </row>
  </sheetData>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
  <sheetViews>
    <sheetView zoomScale="70" zoomScaleNormal="70" workbookViewId="0">
      <pane xSplit="2" ySplit="4" topLeftCell="C5" activePane="bottomRight" state="frozen"/>
      <selection pane="topRight" activeCell="C1" sqref="C1"/>
      <selection pane="bottomLeft" activeCell="A5" sqref="A5"/>
      <selection pane="bottomRight" activeCell="E6" sqref="E6:G11"/>
    </sheetView>
  </sheetViews>
  <sheetFormatPr defaultColWidth="8.7265625" defaultRowHeight="14.5" x14ac:dyDescent="0.35"/>
  <cols>
    <col min="1" max="1" width="27" style="21" customWidth="1"/>
    <col min="2" max="2" width="6.7265625" style="21" customWidth="1"/>
    <col min="3" max="3" width="20.7265625" style="21" customWidth="1"/>
    <col min="4" max="4" width="24.26953125" style="21" customWidth="1"/>
    <col min="5" max="5" width="20.7265625" style="21" customWidth="1"/>
    <col min="6" max="6" width="22.26953125" style="21" customWidth="1"/>
    <col min="7" max="7" width="23.26953125" style="21" customWidth="1"/>
    <col min="8" max="8" width="24.54296875" style="21" customWidth="1"/>
    <col min="9" max="9" width="13.7265625" style="21" customWidth="1"/>
    <col min="10" max="10" width="16.453125" style="21" customWidth="1"/>
    <col min="11" max="13" width="44.7265625" style="21" customWidth="1"/>
    <col min="14" max="16384" width="8.7265625" style="21"/>
  </cols>
  <sheetData>
    <row r="1" spans="1:13" ht="21.5" thickBot="1" x14ac:dyDescent="0.5">
      <c r="A1" s="94" t="s">
        <v>117</v>
      </c>
      <c r="B1" s="94"/>
      <c r="C1" s="94"/>
      <c r="D1" s="94"/>
      <c r="E1" s="94"/>
      <c r="F1" s="94"/>
      <c r="G1" s="94"/>
      <c r="H1" s="94"/>
      <c r="I1" s="57"/>
      <c r="J1" s="57" t="s">
        <v>59</v>
      </c>
    </row>
    <row r="2" spans="1:13" ht="19" thickBot="1" x14ac:dyDescent="0.5">
      <c r="A2" s="89" t="s">
        <v>1</v>
      </c>
      <c r="B2" s="89"/>
      <c r="C2" s="87">
        <f>'Proposal Summary'!C7</f>
        <v>0</v>
      </c>
      <c r="D2" s="87"/>
      <c r="E2" s="87"/>
      <c r="F2" s="87"/>
      <c r="G2" s="74" t="s">
        <v>3</v>
      </c>
      <c r="H2" s="91">
        <f>'Proposal Summary'!C9</f>
        <v>0</v>
      </c>
      <c r="I2" s="92"/>
      <c r="J2" s="79">
        <f>IF(ISBLANK(I5),0,(SUM(J5:J11)*20)+12.5-((SUM(J5:J11)*20)/8))</f>
        <v>0</v>
      </c>
      <c r="K2" s="22" t="str">
        <f>IF(J2=0,"",IF(J2&lt;=50,"POOR",IF(J2&lt;=65,"FAIR",IF(J2&lt;=75,"GOOD",IF(J2&lt;=85,"VERY GOOD","EXCELLENT")))))</f>
        <v/>
      </c>
    </row>
    <row r="3" spans="1:13" ht="18.5" x14ac:dyDescent="0.35">
      <c r="A3" s="90" t="s">
        <v>2</v>
      </c>
      <c r="B3" s="90"/>
      <c r="C3" s="88">
        <f>'Proposal Summary'!C8</f>
        <v>0</v>
      </c>
      <c r="D3" s="88"/>
      <c r="E3" s="88"/>
      <c r="F3" s="88"/>
      <c r="G3" s="73" t="s">
        <v>4</v>
      </c>
      <c r="H3" s="23" t="str">
        <f>'Proposal Summary'!C10</f>
        <v>Technology Development</v>
      </c>
      <c r="J3" s="24">
        <f>HLOOKUP(H3, TYPES, 2, FALSE)</f>
        <v>3</v>
      </c>
    </row>
    <row r="4" spans="1:13" ht="19" thickBot="1" x14ac:dyDescent="0.5">
      <c r="A4" s="25"/>
      <c r="B4" s="26"/>
      <c r="C4" s="27" t="s">
        <v>60</v>
      </c>
      <c r="D4" s="28" t="s">
        <v>15</v>
      </c>
      <c r="E4" s="28" t="s">
        <v>16</v>
      </c>
      <c r="F4" s="28" t="s">
        <v>17</v>
      </c>
      <c r="G4" s="28" t="s">
        <v>18</v>
      </c>
      <c r="H4" s="29" t="s">
        <v>19</v>
      </c>
      <c r="I4" s="30" t="s">
        <v>61</v>
      </c>
      <c r="J4" s="30" t="s">
        <v>20</v>
      </c>
      <c r="K4" s="30" t="s">
        <v>21</v>
      </c>
      <c r="L4" s="30" t="s">
        <v>22</v>
      </c>
      <c r="M4" s="30" t="s">
        <v>23</v>
      </c>
    </row>
    <row r="5" spans="1:13" ht="104" x14ac:dyDescent="0.35">
      <c r="A5" s="31" t="s">
        <v>118</v>
      </c>
      <c r="B5" s="31" t="s">
        <v>119</v>
      </c>
      <c r="C5" s="12" t="s">
        <v>120</v>
      </c>
      <c r="D5" s="13" t="s">
        <v>121</v>
      </c>
      <c r="E5" s="13" t="s">
        <v>122</v>
      </c>
      <c r="F5" s="13" t="s">
        <v>123</v>
      </c>
      <c r="G5" s="13" t="s">
        <v>124</v>
      </c>
      <c r="H5" s="18" t="s">
        <v>125</v>
      </c>
      <c r="I5" s="35"/>
      <c r="J5" s="41">
        <f t="shared" ref="J5:J11" si="0">IFERROR(I5*VLOOKUP(B5,WEIGHTS,$J$3),0)</f>
        <v>0</v>
      </c>
      <c r="K5" s="43"/>
      <c r="L5" s="43"/>
      <c r="M5" s="43"/>
    </row>
    <row r="6" spans="1:13" ht="104" x14ac:dyDescent="0.35">
      <c r="A6" s="14" t="s">
        <v>126</v>
      </c>
      <c r="B6" s="31" t="s">
        <v>127</v>
      </c>
      <c r="C6" s="58" t="s">
        <v>128</v>
      </c>
      <c r="D6" s="59" t="s">
        <v>129</v>
      </c>
      <c r="E6" s="59" t="s">
        <v>297</v>
      </c>
      <c r="F6" s="59" t="s">
        <v>130</v>
      </c>
      <c r="G6" s="59" t="s">
        <v>298</v>
      </c>
      <c r="H6" s="60" t="s">
        <v>131</v>
      </c>
      <c r="I6" s="35"/>
      <c r="J6" s="41">
        <f t="shared" si="0"/>
        <v>0</v>
      </c>
      <c r="K6" s="43"/>
      <c r="L6" s="43"/>
      <c r="M6" s="43"/>
    </row>
    <row r="7" spans="1:13" ht="102" customHeight="1" x14ac:dyDescent="0.35">
      <c r="A7" s="14" t="s">
        <v>132</v>
      </c>
      <c r="B7" s="31" t="s">
        <v>133</v>
      </c>
      <c r="C7" s="12" t="s">
        <v>134</v>
      </c>
      <c r="D7" s="13" t="s">
        <v>135</v>
      </c>
      <c r="E7" s="33" t="s">
        <v>299</v>
      </c>
      <c r="F7" s="33" t="s">
        <v>136</v>
      </c>
      <c r="G7" s="33" t="s">
        <v>300</v>
      </c>
      <c r="H7" s="18" t="s">
        <v>137</v>
      </c>
      <c r="I7" s="35"/>
      <c r="J7" s="41">
        <f t="shared" si="0"/>
        <v>0</v>
      </c>
      <c r="K7" s="43"/>
      <c r="L7" s="43"/>
      <c r="M7" s="43"/>
    </row>
    <row r="8" spans="1:13" ht="131.25" customHeight="1" x14ac:dyDescent="0.35">
      <c r="A8" s="14" t="s">
        <v>138</v>
      </c>
      <c r="B8" s="31" t="s">
        <v>139</v>
      </c>
      <c r="C8" s="58" t="s">
        <v>140</v>
      </c>
      <c r="D8" s="59" t="s">
        <v>141</v>
      </c>
      <c r="E8" s="59" t="s">
        <v>301</v>
      </c>
      <c r="F8" s="59" t="s">
        <v>142</v>
      </c>
      <c r="G8" s="59" t="s">
        <v>302</v>
      </c>
      <c r="H8" s="60" t="s">
        <v>143</v>
      </c>
      <c r="I8" s="35"/>
      <c r="J8" s="41">
        <f t="shared" si="0"/>
        <v>0</v>
      </c>
      <c r="K8" s="43"/>
      <c r="L8" s="43"/>
      <c r="M8" s="43"/>
    </row>
    <row r="9" spans="1:13" ht="119.25" customHeight="1" x14ac:dyDescent="0.35">
      <c r="A9" s="14" t="s">
        <v>144</v>
      </c>
      <c r="B9" s="31" t="s">
        <v>145</v>
      </c>
      <c r="C9" s="32" t="s">
        <v>146</v>
      </c>
      <c r="D9" s="61" t="s">
        <v>147</v>
      </c>
      <c r="E9" s="61" t="s">
        <v>303</v>
      </c>
      <c r="F9" s="61" t="s">
        <v>148</v>
      </c>
      <c r="G9" s="61" t="s">
        <v>304</v>
      </c>
      <c r="H9" s="62" t="s">
        <v>149</v>
      </c>
      <c r="I9" s="35"/>
      <c r="J9" s="41">
        <f t="shared" si="0"/>
        <v>0</v>
      </c>
      <c r="K9" s="43"/>
      <c r="L9" s="43"/>
      <c r="M9" s="43"/>
    </row>
    <row r="10" spans="1:13" ht="117" x14ac:dyDescent="0.35">
      <c r="A10" s="14" t="s">
        <v>150</v>
      </c>
      <c r="B10" s="31" t="s">
        <v>151</v>
      </c>
      <c r="C10" s="58" t="s">
        <v>152</v>
      </c>
      <c r="D10" s="59" t="s">
        <v>153</v>
      </c>
      <c r="E10" s="59" t="s">
        <v>305</v>
      </c>
      <c r="F10" s="59" t="s">
        <v>154</v>
      </c>
      <c r="G10" s="59" t="s">
        <v>306</v>
      </c>
      <c r="H10" s="60" t="s">
        <v>155</v>
      </c>
      <c r="I10" s="35"/>
      <c r="J10" s="41">
        <f t="shared" si="0"/>
        <v>0</v>
      </c>
      <c r="K10" s="43"/>
      <c r="L10" s="43"/>
      <c r="M10" s="43"/>
    </row>
    <row r="11" spans="1:13" ht="104" x14ac:dyDescent="0.35">
      <c r="A11" s="14" t="s">
        <v>156</v>
      </c>
      <c r="B11" s="31" t="s">
        <v>157</v>
      </c>
      <c r="C11" s="32" t="s">
        <v>158</v>
      </c>
      <c r="D11" s="61" t="s">
        <v>159</v>
      </c>
      <c r="E11" s="61" t="s">
        <v>307</v>
      </c>
      <c r="F11" s="61" t="s">
        <v>160</v>
      </c>
      <c r="G11" s="61" t="s">
        <v>308</v>
      </c>
      <c r="H11" s="61" t="s">
        <v>161</v>
      </c>
      <c r="I11" s="35"/>
      <c r="J11" s="41">
        <f t="shared" si="0"/>
        <v>0</v>
      </c>
      <c r="K11" s="43"/>
      <c r="L11" s="43"/>
      <c r="M11" s="43"/>
    </row>
    <row r="12" spans="1:13" ht="180" customHeight="1" x14ac:dyDescent="0.35">
      <c r="J12" s="84" t="s">
        <v>162</v>
      </c>
      <c r="K12" s="85"/>
      <c r="L12" s="85"/>
      <c r="M12" s="86"/>
    </row>
    <row r="13" spans="1:13" x14ac:dyDescent="0.35">
      <c r="J13" s="40"/>
    </row>
  </sheetData>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
  <sheetViews>
    <sheetView zoomScale="80" zoomScaleNormal="80" workbookViewId="0">
      <pane xSplit="2" ySplit="4" topLeftCell="C5" activePane="bottomRight" state="frozen"/>
      <selection pane="topRight" activeCell="C1" sqref="C1"/>
      <selection pane="bottomLeft" activeCell="A5" sqref="A5"/>
      <selection pane="bottomRight" activeCell="K2" sqref="K2"/>
    </sheetView>
  </sheetViews>
  <sheetFormatPr defaultColWidth="8.7265625" defaultRowHeight="14.5" x14ac:dyDescent="0.35"/>
  <cols>
    <col min="1" max="1" width="27" style="21" customWidth="1"/>
    <col min="2" max="2" width="6.7265625" style="21" customWidth="1"/>
    <col min="3" max="5" width="20.7265625" style="21" customWidth="1"/>
    <col min="6" max="6" width="21.453125" style="21" customWidth="1"/>
    <col min="7" max="8" width="26.1796875" style="21" customWidth="1"/>
    <col min="9" max="9" width="13.7265625" style="21" customWidth="1"/>
    <col min="10" max="10" width="16.453125" style="21" customWidth="1"/>
    <col min="11" max="13" width="44.7265625" style="21" customWidth="1"/>
    <col min="14" max="16384" width="8.7265625" style="21"/>
  </cols>
  <sheetData>
    <row r="1" spans="1:13" ht="21.5" thickBot="1" x14ac:dyDescent="0.5">
      <c r="A1" s="95" t="s">
        <v>163</v>
      </c>
      <c r="B1" s="95"/>
      <c r="C1" s="95"/>
      <c r="D1" s="95"/>
      <c r="E1" s="95"/>
      <c r="F1" s="95"/>
      <c r="G1" s="95"/>
      <c r="H1" s="95"/>
      <c r="I1" s="63"/>
      <c r="J1" s="63" t="s">
        <v>164</v>
      </c>
      <c r="K1" s="63"/>
    </row>
    <row r="2" spans="1:13" ht="19" thickBot="1" x14ac:dyDescent="0.5">
      <c r="A2" s="89" t="s">
        <v>1</v>
      </c>
      <c r="B2" s="89"/>
      <c r="C2" s="87">
        <f>'Proposal Summary'!C7</f>
        <v>0</v>
      </c>
      <c r="D2" s="87"/>
      <c r="E2" s="87"/>
      <c r="F2" s="87"/>
      <c r="G2" s="74" t="s">
        <v>3</v>
      </c>
      <c r="H2" s="91">
        <f>'Proposal Summary'!C9</f>
        <v>0</v>
      </c>
      <c r="I2" s="92"/>
      <c r="J2" s="79">
        <f>IF(ISBLANK(I5),0,(SUM(J5:J11)*20)+12.5-((SUM(J5:J11)*20)/8))</f>
        <v>0</v>
      </c>
      <c r="K2" s="64" t="str">
        <f>IF(J2=0,"",IF(J2&lt;=50,"POOR",IF(J2&lt;=65,"FAIR",IF(J2&lt;=75,"GOOD",IF(J2&lt;=85,"VERY GOOD","EXCELLENT")))))</f>
        <v/>
      </c>
    </row>
    <row r="3" spans="1:13" ht="18.5" x14ac:dyDescent="0.35">
      <c r="A3" s="90" t="s">
        <v>2</v>
      </c>
      <c r="B3" s="90"/>
      <c r="C3" s="88">
        <f>'Proposal Summary'!C8</f>
        <v>0</v>
      </c>
      <c r="D3" s="88"/>
      <c r="E3" s="88"/>
      <c r="F3" s="88"/>
      <c r="G3" s="73" t="s">
        <v>4</v>
      </c>
      <c r="H3" s="23" t="str">
        <f>'Proposal Summary'!C10</f>
        <v>Technology Development</v>
      </c>
      <c r="J3" s="24">
        <f>HLOOKUP(H3, TYPES, 2, FALSE)</f>
        <v>3</v>
      </c>
    </row>
    <row r="4" spans="1:13" ht="19" thickBot="1" x14ac:dyDescent="0.5">
      <c r="A4" s="25"/>
      <c r="B4" s="26"/>
      <c r="C4" s="27" t="s">
        <v>60</v>
      </c>
      <c r="D4" s="28" t="s">
        <v>15</v>
      </c>
      <c r="E4" s="28" t="s">
        <v>16</v>
      </c>
      <c r="F4" s="28" t="s">
        <v>17</v>
      </c>
      <c r="G4" s="28" t="s">
        <v>18</v>
      </c>
      <c r="H4" s="29" t="s">
        <v>19</v>
      </c>
      <c r="I4" s="30" t="s">
        <v>61</v>
      </c>
      <c r="J4" s="30" t="s">
        <v>20</v>
      </c>
      <c r="K4" s="30" t="s">
        <v>21</v>
      </c>
      <c r="L4" s="30" t="s">
        <v>22</v>
      </c>
      <c r="M4" s="30" t="s">
        <v>23</v>
      </c>
    </row>
    <row r="5" spans="1:13" ht="78" x14ac:dyDescent="0.35">
      <c r="A5" s="31" t="s">
        <v>165</v>
      </c>
      <c r="B5" s="14" t="s">
        <v>166</v>
      </c>
      <c r="C5" s="13" t="s">
        <v>167</v>
      </c>
      <c r="D5" s="13" t="s">
        <v>168</v>
      </c>
      <c r="E5" s="13" t="s">
        <v>169</v>
      </c>
      <c r="F5" s="13" t="s">
        <v>170</v>
      </c>
      <c r="G5" s="13" t="s">
        <v>171</v>
      </c>
      <c r="H5" s="18" t="s">
        <v>172</v>
      </c>
      <c r="I5" s="35"/>
      <c r="J5" s="41">
        <f t="shared" ref="J5:J10" si="0">IFERROR(I5*VLOOKUP(B5,WEIGHTS,$J$3),0)</f>
        <v>0</v>
      </c>
      <c r="K5" s="36"/>
      <c r="L5" s="36"/>
      <c r="M5" s="36"/>
    </row>
    <row r="6" spans="1:13" ht="91" x14ac:dyDescent="0.35">
      <c r="A6" s="75" t="s">
        <v>274</v>
      </c>
      <c r="B6" s="14" t="s">
        <v>173</v>
      </c>
      <c r="C6" s="65" t="s">
        <v>167</v>
      </c>
      <c r="D6" s="65" t="s">
        <v>174</v>
      </c>
      <c r="E6" s="65" t="s">
        <v>175</v>
      </c>
      <c r="F6" s="65" t="s">
        <v>176</v>
      </c>
      <c r="G6" s="65" t="s">
        <v>177</v>
      </c>
      <c r="H6" s="66" t="s">
        <v>178</v>
      </c>
      <c r="I6" s="35"/>
      <c r="J6" s="69">
        <f t="shared" si="0"/>
        <v>0</v>
      </c>
      <c r="K6" s="36"/>
      <c r="L6" s="36"/>
      <c r="M6" s="36"/>
    </row>
    <row r="7" spans="1:13" ht="134.5" customHeight="1" x14ac:dyDescent="0.35">
      <c r="A7" s="14" t="s">
        <v>179</v>
      </c>
      <c r="B7" s="14" t="s">
        <v>180</v>
      </c>
      <c r="C7" s="13" t="s">
        <v>167</v>
      </c>
      <c r="D7" s="13" t="s">
        <v>181</v>
      </c>
      <c r="E7" s="13" t="s">
        <v>182</v>
      </c>
      <c r="F7" s="13" t="s">
        <v>183</v>
      </c>
      <c r="G7" s="13" t="s">
        <v>184</v>
      </c>
      <c r="H7" s="18" t="s">
        <v>185</v>
      </c>
      <c r="I7" s="35"/>
      <c r="J7" s="41">
        <f t="shared" si="0"/>
        <v>0</v>
      </c>
      <c r="K7" s="36"/>
      <c r="L7" s="36"/>
      <c r="M7" s="36"/>
    </row>
    <row r="8" spans="1:13" ht="143.5" customHeight="1" x14ac:dyDescent="0.35">
      <c r="A8" s="75" t="s">
        <v>273</v>
      </c>
      <c r="B8" s="14" t="s">
        <v>186</v>
      </c>
      <c r="C8" s="67" t="s">
        <v>187</v>
      </c>
      <c r="D8" s="67" t="s">
        <v>188</v>
      </c>
      <c r="E8" s="67" t="s">
        <v>189</v>
      </c>
      <c r="F8" s="67" t="s">
        <v>190</v>
      </c>
      <c r="G8" s="67" t="s">
        <v>191</v>
      </c>
      <c r="H8" s="68" t="s">
        <v>192</v>
      </c>
      <c r="I8" s="35"/>
      <c r="J8" s="69">
        <f t="shared" si="0"/>
        <v>0</v>
      </c>
      <c r="K8" s="36"/>
      <c r="L8" s="36"/>
      <c r="M8" s="36"/>
    </row>
    <row r="9" spans="1:13" ht="168" customHeight="1" x14ac:dyDescent="0.35">
      <c r="A9" s="14" t="s">
        <v>193</v>
      </c>
      <c r="B9" s="14" t="s">
        <v>194</v>
      </c>
      <c r="C9" s="13" t="s">
        <v>195</v>
      </c>
      <c r="D9" s="13" t="s">
        <v>196</v>
      </c>
      <c r="E9" s="13" t="s">
        <v>197</v>
      </c>
      <c r="F9" s="13" t="s">
        <v>198</v>
      </c>
      <c r="G9" s="13" t="s">
        <v>199</v>
      </c>
      <c r="H9" s="18" t="s">
        <v>200</v>
      </c>
      <c r="I9" s="35"/>
      <c r="J9" s="41">
        <f t="shared" si="0"/>
        <v>0</v>
      </c>
      <c r="K9" s="36"/>
      <c r="L9" s="36"/>
      <c r="M9" s="36"/>
    </row>
    <row r="10" spans="1:13" ht="160.5" customHeight="1" x14ac:dyDescent="0.35">
      <c r="A10" s="14" t="s">
        <v>201</v>
      </c>
      <c r="B10" s="14" t="s">
        <v>202</v>
      </c>
      <c r="C10" s="67" t="s">
        <v>203</v>
      </c>
      <c r="D10" s="67" t="s">
        <v>204</v>
      </c>
      <c r="E10" s="67" t="s">
        <v>205</v>
      </c>
      <c r="F10" s="67" t="s">
        <v>206</v>
      </c>
      <c r="G10" s="67" t="s">
        <v>207</v>
      </c>
      <c r="H10" s="68" t="s">
        <v>208</v>
      </c>
      <c r="I10" s="35"/>
      <c r="J10" s="69">
        <f t="shared" si="0"/>
        <v>0</v>
      </c>
      <c r="K10" s="36"/>
      <c r="L10" s="36"/>
      <c r="M10" s="36"/>
    </row>
    <row r="11" spans="1:13" ht="180" customHeight="1" x14ac:dyDescent="0.35">
      <c r="J11" s="84" t="s">
        <v>209</v>
      </c>
      <c r="K11" s="85"/>
      <c r="L11" s="85"/>
      <c r="M11" s="86"/>
    </row>
    <row r="12" spans="1:13" x14ac:dyDescent="0.35">
      <c r="J12" s="40"/>
    </row>
  </sheetData>
  <mergeCells count="7">
    <mergeCell ref="J11:M11"/>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2"/>
  <sheetViews>
    <sheetView zoomScale="70" zoomScaleNormal="70" workbookViewId="0">
      <pane xSplit="2" ySplit="4" topLeftCell="C5" activePane="bottomRight" state="frozen"/>
      <selection pane="topRight" activeCell="C1" sqref="C1"/>
      <selection pane="bottomLeft" activeCell="A5" sqref="A5"/>
      <selection pane="bottomRight" activeCell="I5" sqref="I5:I11"/>
    </sheetView>
  </sheetViews>
  <sheetFormatPr defaultColWidth="8.7265625" defaultRowHeight="14.5" x14ac:dyDescent="0.35"/>
  <cols>
    <col min="1" max="1" width="27" style="21" customWidth="1"/>
    <col min="2" max="2" width="6.7265625" style="21" customWidth="1"/>
    <col min="3" max="3" width="29.1796875" style="21" customWidth="1"/>
    <col min="4" max="4" width="36.81640625" style="21" customWidth="1"/>
    <col min="5" max="5" width="29.1796875" style="21" customWidth="1"/>
    <col min="6" max="6" width="31.7265625" style="21" customWidth="1"/>
    <col min="7" max="7" width="33.453125" style="21" customWidth="1"/>
    <col min="8" max="8" width="31.7265625" style="21" customWidth="1"/>
    <col min="9" max="9" width="13.7265625" style="21" customWidth="1"/>
    <col min="10" max="10" width="16.453125" style="21" customWidth="1"/>
    <col min="11" max="13" width="44.7265625" style="21" customWidth="1"/>
    <col min="14" max="16384" width="8.7265625" style="21"/>
  </cols>
  <sheetData>
    <row r="1" spans="1:13" ht="21.5" thickBot="1" x14ac:dyDescent="0.5">
      <c r="A1" s="96" t="s">
        <v>275</v>
      </c>
      <c r="B1" s="96"/>
      <c r="C1" s="97"/>
      <c r="D1" s="97"/>
      <c r="E1" s="97"/>
      <c r="F1" s="97"/>
      <c r="G1" s="97"/>
      <c r="H1" s="97"/>
      <c r="I1" s="70"/>
      <c r="J1" s="70" t="s">
        <v>210</v>
      </c>
      <c r="K1" s="70"/>
    </row>
    <row r="2" spans="1:13" ht="19" thickBot="1" x14ac:dyDescent="0.5">
      <c r="A2" s="98" t="s">
        <v>1</v>
      </c>
      <c r="B2" s="98"/>
      <c r="C2" s="87">
        <f>'Proposal Summary'!C7</f>
        <v>0</v>
      </c>
      <c r="D2" s="87"/>
      <c r="E2" s="87"/>
      <c r="F2" s="87"/>
      <c r="G2" s="74" t="s">
        <v>3</v>
      </c>
      <c r="H2" s="91">
        <f>'Proposal Summary'!C9</f>
        <v>0</v>
      </c>
      <c r="I2" s="92"/>
      <c r="J2" s="79">
        <f>IF(ISBLANK(I5),0,(SUM(J5:J11)*20)+12.5-((SUM(J5:J11)*20)/8))</f>
        <v>0</v>
      </c>
      <c r="K2" s="22" t="str">
        <f>IF(J2=0,"",IF(J2&lt;=50,"POOR",IF(J2&lt;=65,"FAIR",IF(J2&lt;=75,"GOOD",IF(J2&lt;=85,"VERY GOOD","EXCELLENT")))))</f>
        <v/>
      </c>
    </row>
    <row r="3" spans="1:13" ht="18.5" x14ac:dyDescent="0.35">
      <c r="A3" s="99" t="s">
        <v>2</v>
      </c>
      <c r="B3" s="99"/>
      <c r="C3" s="88">
        <f>'Proposal Summary'!C8</f>
        <v>0</v>
      </c>
      <c r="D3" s="88"/>
      <c r="E3" s="88"/>
      <c r="F3" s="88"/>
      <c r="G3" s="73" t="s">
        <v>4</v>
      </c>
      <c r="H3" s="23" t="str">
        <f>'Proposal Summary'!C10</f>
        <v>Technology Development</v>
      </c>
      <c r="J3" s="24">
        <f>HLOOKUP(H3, TYPES, 2, FALSE)</f>
        <v>3</v>
      </c>
    </row>
    <row r="4" spans="1:13" ht="18.5" x14ac:dyDescent="0.45">
      <c r="A4" s="71"/>
      <c r="B4" s="71"/>
      <c r="C4" s="27" t="s">
        <v>60</v>
      </c>
      <c r="D4" s="28" t="s">
        <v>15</v>
      </c>
      <c r="E4" s="28" t="s">
        <v>16</v>
      </c>
      <c r="F4" s="28" t="s">
        <v>17</v>
      </c>
      <c r="G4" s="28" t="s">
        <v>18</v>
      </c>
      <c r="H4" s="29" t="s">
        <v>19</v>
      </c>
      <c r="I4" s="30" t="s">
        <v>61</v>
      </c>
      <c r="J4" s="30" t="s">
        <v>20</v>
      </c>
      <c r="K4" s="30" t="s">
        <v>21</v>
      </c>
      <c r="L4" s="30" t="s">
        <v>22</v>
      </c>
      <c r="M4" s="30" t="s">
        <v>23</v>
      </c>
    </row>
    <row r="5" spans="1:13" ht="104" x14ac:dyDescent="0.35">
      <c r="A5" s="10" t="s">
        <v>211</v>
      </c>
      <c r="B5" s="11" t="s">
        <v>212</v>
      </c>
      <c r="C5" s="12" t="s">
        <v>213</v>
      </c>
      <c r="D5" s="13" t="s">
        <v>214</v>
      </c>
      <c r="E5" s="13" t="s">
        <v>215</v>
      </c>
      <c r="F5" s="13" t="s">
        <v>216</v>
      </c>
      <c r="G5" s="13" t="s">
        <v>217</v>
      </c>
      <c r="H5" s="13" t="s">
        <v>218</v>
      </c>
      <c r="I5" s="35"/>
      <c r="J5" s="41">
        <f t="shared" ref="J5:J11" si="0">IFERROR(I5*VLOOKUP(B5,WEIGHTS,$J$3),0)</f>
        <v>0</v>
      </c>
      <c r="K5" s="36"/>
      <c r="L5" s="36"/>
      <c r="M5" s="36"/>
    </row>
    <row r="6" spans="1:13" ht="58" x14ac:dyDescent="0.35">
      <c r="A6" s="14" t="s">
        <v>219</v>
      </c>
      <c r="B6" s="14" t="s">
        <v>220</v>
      </c>
      <c r="C6" s="15" t="s">
        <v>221</v>
      </c>
      <c r="D6" s="16" t="s">
        <v>222</v>
      </c>
      <c r="E6" s="16" t="s">
        <v>37</v>
      </c>
      <c r="F6" s="16" t="s">
        <v>223</v>
      </c>
      <c r="G6" s="16" t="s">
        <v>37</v>
      </c>
      <c r="H6" s="17" t="s">
        <v>224</v>
      </c>
      <c r="I6" s="35"/>
      <c r="J6" s="72">
        <f t="shared" si="0"/>
        <v>0</v>
      </c>
      <c r="K6" s="36"/>
      <c r="L6" s="36"/>
      <c r="M6" s="36"/>
    </row>
    <row r="7" spans="1:13" ht="168" customHeight="1" x14ac:dyDescent="0.35">
      <c r="A7" s="14" t="s">
        <v>225</v>
      </c>
      <c r="B7" s="14" t="s">
        <v>226</v>
      </c>
      <c r="C7" s="12" t="s">
        <v>227</v>
      </c>
      <c r="D7" s="13" t="s">
        <v>228</v>
      </c>
      <c r="E7" s="13" t="s">
        <v>229</v>
      </c>
      <c r="F7" s="13" t="s">
        <v>230</v>
      </c>
      <c r="G7" s="13" t="s">
        <v>231</v>
      </c>
      <c r="H7" s="18" t="s">
        <v>232</v>
      </c>
      <c r="I7" s="35"/>
      <c r="J7" s="41">
        <f t="shared" si="0"/>
        <v>0</v>
      </c>
      <c r="K7" s="36"/>
      <c r="L7" s="36"/>
      <c r="M7" s="36"/>
    </row>
    <row r="8" spans="1:13" ht="117.75" customHeight="1" x14ac:dyDescent="0.35">
      <c r="A8" s="14" t="s">
        <v>233</v>
      </c>
      <c r="B8" s="14" t="s">
        <v>234</v>
      </c>
      <c r="C8" s="15" t="s">
        <v>235</v>
      </c>
      <c r="D8" s="16" t="s">
        <v>236</v>
      </c>
      <c r="E8" s="16" t="s">
        <v>37</v>
      </c>
      <c r="F8" s="16" t="s">
        <v>237</v>
      </c>
      <c r="G8" s="16" t="s">
        <v>37</v>
      </c>
      <c r="H8" s="17" t="s">
        <v>238</v>
      </c>
      <c r="I8" s="35"/>
      <c r="J8" s="72">
        <f t="shared" si="0"/>
        <v>0</v>
      </c>
      <c r="K8" s="36"/>
      <c r="L8" s="36"/>
      <c r="M8" s="36"/>
    </row>
    <row r="9" spans="1:13" ht="78" x14ac:dyDescent="0.35">
      <c r="A9" s="14" t="s">
        <v>239</v>
      </c>
      <c r="B9" s="14" t="s">
        <v>240</v>
      </c>
      <c r="C9" s="12" t="s">
        <v>241</v>
      </c>
      <c r="D9" s="13" t="s">
        <v>242</v>
      </c>
      <c r="E9" s="13" t="s">
        <v>243</v>
      </c>
      <c r="F9" s="13" t="s">
        <v>244</v>
      </c>
      <c r="G9" s="13" t="s">
        <v>245</v>
      </c>
      <c r="H9" s="18" t="s">
        <v>246</v>
      </c>
      <c r="I9" s="35"/>
      <c r="J9" s="41">
        <f t="shared" si="0"/>
        <v>0</v>
      </c>
      <c r="K9" s="36"/>
      <c r="L9" s="36"/>
      <c r="M9" s="36"/>
    </row>
    <row r="10" spans="1:13" ht="94.5" customHeight="1" x14ac:dyDescent="0.35">
      <c r="A10" s="14" t="s">
        <v>247</v>
      </c>
      <c r="B10" s="14" t="s">
        <v>248</v>
      </c>
      <c r="C10" s="15" t="s">
        <v>249</v>
      </c>
      <c r="D10" s="16" t="s">
        <v>250</v>
      </c>
      <c r="E10" s="16" t="s">
        <v>37</v>
      </c>
      <c r="F10" s="16" t="s">
        <v>251</v>
      </c>
      <c r="G10" s="16" t="s">
        <v>37</v>
      </c>
      <c r="H10" s="17" t="s">
        <v>252</v>
      </c>
      <c r="I10" s="35"/>
      <c r="J10" s="72">
        <f t="shared" si="0"/>
        <v>0</v>
      </c>
      <c r="K10" s="36"/>
      <c r="L10" s="36"/>
      <c r="M10" s="36"/>
    </row>
    <row r="11" spans="1:13" ht="90" customHeight="1" x14ac:dyDescent="0.35">
      <c r="A11" s="14" t="s">
        <v>253</v>
      </c>
      <c r="B11" s="14" t="s">
        <v>254</v>
      </c>
      <c r="C11" s="12"/>
      <c r="D11" s="13" t="s">
        <v>255</v>
      </c>
      <c r="E11" s="13" t="s">
        <v>37</v>
      </c>
      <c r="F11" s="13" t="s">
        <v>256</v>
      </c>
      <c r="G11" s="13" t="s">
        <v>37</v>
      </c>
      <c r="H11" s="18" t="s">
        <v>257</v>
      </c>
      <c r="I11" s="35"/>
      <c r="J11" s="41">
        <f t="shared" si="0"/>
        <v>0</v>
      </c>
      <c r="K11" s="36"/>
      <c r="L11" s="36"/>
      <c r="M11" s="36"/>
    </row>
    <row r="12" spans="1:13" ht="180" customHeight="1" x14ac:dyDescent="0.35">
      <c r="J12" s="84" t="s">
        <v>258</v>
      </c>
      <c r="K12" s="85"/>
      <c r="L12" s="85"/>
      <c r="M12" s="86"/>
    </row>
  </sheetData>
  <mergeCells count="7">
    <mergeCell ref="J12:M12"/>
    <mergeCell ref="A1:H1"/>
    <mergeCell ref="C2:F2"/>
    <mergeCell ref="C3:F3"/>
    <mergeCell ref="A2:B2"/>
    <mergeCell ref="A3:B3"/>
    <mergeCell ref="H2:I2"/>
  </mergeCells>
  <pageMargins left="0.7" right="0.7" top="0.75" bottom="0.75" header="0.3" footer="0.3"/>
  <pageSetup scale="50" fitToWidth="2" orientation="landscape"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2"/>
  <sheetViews>
    <sheetView zoomScale="130" zoomScaleNormal="130" workbookViewId="0">
      <pane xSplit="1" ySplit="2" topLeftCell="B3" activePane="bottomRight" state="frozen"/>
      <selection pane="topRight" activeCell="B1" sqref="B1"/>
      <selection pane="bottomLeft" activeCell="A3" sqref="A3"/>
      <selection pane="bottomRight" activeCell="E3" sqref="E3"/>
    </sheetView>
  </sheetViews>
  <sheetFormatPr defaultColWidth="8.7265625" defaultRowHeight="14.5" x14ac:dyDescent="0.35"/>
  <sheetData>
    <row r="1" spans="1:15" x14ac:dyDescent="0.35">
      <c r="B1" t="s">
        <v>259</v>
      </c>
      <c r="C1" t="s">
        <v>5</v>
      </c>
      <c r="D1" t="s">
        <v>260</v>
      </c>
      <c r="E1" t="s">
        <v>295</v>
      </c>
    </row>
    <row r="2" spans="1:15" x14ac:dyDescent="0.35">
      <c r="B2">
        <v>2</v>
      </c>
      <c r="C2">
        <v>3</v>
      </c>
      <c r="D2">
        <v>4</v>
      </c>
      <c r="E2">
        <v>5</v>
      </c>
    </row>
    <row r="3" spans="1:15" x14ac:dyDescent="0.35">
      <c r="A3" t="s">
        <v>24</v>
      </c>
      <c r="B3">
        <v>0.2</v>
      </c>
      <c r="C3">
        <v>0.2</v>
      </c>
      <c r="D3">
        <v>0.2</v>
      </c>
      <c r="E3">
        <v>0</v>
      </c>
    </row>
    <row r="4" spans="1:15" x14ac:dyDescent="0.35">
      <c r="A4" t="s">
        <v>27</v>
      </c>
      <c r="B4">
        <v>0.2</v>
      </c>
      <c r="C4">
        <v>0.1</v>
      </c>
      <c r="D4">
        <v>0.15</v>
      </c>
      <c r="E4">
        <v>0</v>
      </c>
    </row>
    <row r="5" spans="1:15" x14ac:dyDescent="0.35">
      <c r="A5" t="s">
        <v>34</v>
      </c>
      <c r="B5">
        <v>0.25</v>
      </c>
      <c r="C5">
        <v>0.15</v>
      </c>
      <c r="D5">
        <v>0.1</v>
      </c>
      <c r="E5">
        <v>0</v>
      </c>
    </row>
    <row r="6" spans="1:15" x14ac:dyDescent="0.35">
      <c r="A6" t="s">
        <v>36</v>
      </c>
      <c r="B6">
        <v>0</v>
      </c>
      <c r="C6">
        <v>0.1</v>
      </c>
      <c r="D6">
        <v>0.1</v>
      </c>
      <c r="E6">
        <v>0</v>
      </c>
    </row>
    <row r="7" spans="1:15" x14ac:dyDescent="0.35">
      <c r="A7" t="s">
        <v>43</v>
      </c>
      <c r="B7">
        <v>0.1</v>
      </c>
      <c r="C7">
        <v>0.25</v>
      </c>
      <c r="D7">
        <v>0.25</v>
      </c>
      <c r="E7">
        <v>0</v>
      </c>
    </row>
    <row r="8" spans="1:15" x14ac:dyDescent="0.35">
      <c r="A8" t="s">
        <v>47</v>
      </c>
      <c r="B8">
        <v>0.15</v>
      </c>
      <c r="C8">
        <v>0.1</v>
      </c>
      <c r="D8">
        <v>0.1</v>
      </c>
      <c r="E8">
        <v>0</v>
      </c>
      <c r="O8" s="1"/>
    </row>
    <row r="9" spans="1:15" x14ac:dyDescent="0.35">
      <c r="A9" t="s">
        <v>52</v>
      </c>
      <c r="B9">
        <v>0.1</v>
      </c>
      <c r="C9">
        <v>0.1</v>
      </c>
      <c r="D9">
        <v>0.1</v>
      </c>
      <c r="E9">
        <v>0</v>
      </c>
    </row>
    <row r="10" spans="1:15" x14ac:dyDescent="0.35">
      <c r="A10" t="s">
        <v>261</v>
      </c>
      <c r="B10">
        <f>SUM(B3:B9)</f>
        <v>1</v>
      </c>
      <c r="C10">
        <f>SUM(C3:C9)</f>
        <v>1</v>
      </c>
      <c r="D10">
        <f>SUM(D3:D9)</f>
        <v>0.99999999999999989</v>
      </c>
      <c r="E10">
        <f>SUM(E3:E9)</f>
        <v>0</v>
      </c>
    </row>
    <row r="11" spans="1:15" x14ac:dyDescent="0.35">
      <c r="A11" t="s">
        <v>63</v>
      </c>
      <c r="B11">
        <v>0.2</v>
      </c>
      <c r="C11">
        <v>0.2</v>
      </c>
      <c r="D11">
        <v>0.2</v>
      </c>
      <c r="E11">
        <v>0.25</v>
      </c>
    </row>
    <row r="12" spans="1:15" x14ac:dyDescent="0.35">
      <c r="A12" t="s">
        <v>71</v>
      </c>
      <c r="B12">
        <v>0.2</v>
      </c>
      <c r="C12">
        <v>0.15</v>
      </c>
      <c r="D12">
        <v>0.2</v>
      </c>
      <c r="E12">
        <v>0.2</v>
      </c>
    </row>
    <row r="13" spans="1:15" x14ac:dyDescent="0.35">
      <c r="A13" t="s">
        <v>79</v>
      </c>
      <c r="B13">
        <v>0.05</v>
      </c>
      <c r="C13">
        <v>0.15</v>
      </c>
      <c r="D13">
        <v>0.15</v>
      </c>
      <c r="E13">
        <v>0.15</v>
      </c>
    </row>
    <row r="14" spans="1:15" x14ac:dyDescent="0.35">
      <c r="A14" t="s">
        <v>87</v>
      </c>
      <c r="B14">
        <v>0.1</v>
      </c>
      <c r="C14">
        <v>0.15</v>
      </c>
      <c r="D14">
        <v>0.15</v>
      </c>
      <c r="E14">
        <v>0.15</v>
      </c>
    </row>
    <row r="15" spans="1:15" x14ac:dyDescent="0.35">
      <c r="A15" t="s">
        <v>95</v>
      </c>
      <c r="B15">
        <v>0.15</v>
      </c>
      <c r="C15">
        <v>0.1</v>
      </c>
      <c r="D15">
        <v>0.1</v>
      </c>
      <c r="E15">
        <v>0.25</v>
      </c>
    </row>
    <row r="16" spans="1:15" x14ac:dyDescent="0.35">
      <c r="A16" t="s">
        <v>103</v>
      </c>
      <c r="B16">
        <v>0.2</v>
      </c>
      <c r="C16">
        <v>0.15</v>
      </c>
      <c r="D16">
        <v>0.05</v>
      </c>
      <c r="E16">
        <v>0</v>
      </c>
    </row>
    <row r="17" spans="1:5" x14ac:dyDescent="0.35">
      <c r="A17" t="s">
        <v>109</v>
      </c>
      <c r="B17">
        <v>0.1</v>
      </c>
      <c r="C17">
        <v>0.1</v>
      </c>
      <c r="D17">
        <v>0.15</v>
      </c>
      <c r="E17">
        <v>0</v>
      </c>
    </row>
    <row r="18" spans="1:5" x14ac:dyDescent="0.35">
      <c r="A18" t="s">
        <v>262</v>
      </c>
      <c r="B18">
        <f>SUM(B11:B17)</f>
        <v>1.0000000000000002</v>
      </c>
      <c r="C18">
        <f>SUM(C11:C17)</f>
        <v>1</v>
      </c>
      <c r="D18">
        <f>SUM(D11:D17)</f>
        <v>1</v>
      </c>
      <c r="E18">
        <f>SUM(E11:E17)</f>
        <v>1</v>
      </c>
    </row>
    <row r="20" spans="1:5" x14ac:dyDescent="0.35">
      <c r="A20" t="s">
        <v>119</v>
      </c>
      <c r="B20">
        <v>0.1</v>
      </c>
      <c r="C20">
        <v>0.1</v>
      </c>
      <c r="D20">
        <v>0.1</v>
      </c>
      <c r="E20">
        <v>0.1</v>
      </c>
    </row>
    <row r="21" spans="1:5" x14ac:dyDescent="0.35">
      <c r="A21" t="s">
        <v>127</v>
      </c>
      <c r="B21">
        <v>0.25</v>
      </c>
      <c r="C21">
        <v>0.25</v>
      </c>
      <c r="D21">
        <v>0.25</v>
      </c>
      <c r="E21">
        <v>0.2</v>
      </c>
    </row>
    <row r="22" spans="1:5" x14ac:dyDescent="0.35">
      <c r="A22" t="s">
        <v>133</v>
      </c>
      <c r="B22">
        <v>0.1</v>
      </c>
      <c r="C22">
        <v>0.15</v>
      </c>
      <c r="D22">
        <v>0.15</v>
      </c>
      <c r="E22">
        <v>0.1</v>
      </c>
    </row>
    <row r="23" spans="1:5" x14ac:dyDescent="0.35">
      <c r="A23" t="s">
        <v>139</v>
      </c>
      <c r="B23">
        <v>0.2</v>
      </c>
      <c r="C23">
        <v>0.2</v>
      </c>
      <c r="D23">
        <v>0.2</v>
      </c>
      <c r="E23">
        <v>0.2</v>
      </c>
    </row>
    <row r="24" spans="1:5" x14ac:dyDescent="0.35">
      <c r="A24" t="s">
        <v>145</v>
      </c>
      <c r="B24">
        <v>0.1</v>
      </c>
      <c r="C24">
        <v>0.1</v>
      </c>
      <c r="D24">
        <v>0.1</v>
      </c>
      <c r="E24">
        <v>0.1</v>
      </c>
    </row>
    <row r="25" spans="1:5" x14ac:dyDescent="0.35">
      <c r="A25" t="s">
        <v>151</v>
      </c>
      <c r="B25">
        <v>0.1</v>
      </c>
      <c r="C25">
        <v>0.1</v>
      </c>
      <c r="D25">
        <v>0.1</v>
      </c>
      <c r="E25">
        <v>0.25</v>
      </c>
    </row>
    <row r="26" spans="1:5" x14ac:dyDescent="0.35">
      <c r="A26" t="s">
        <v>157</v>
      </c>
      <c r="B26">
        <v>0.15</v>
      </c>
      <c r="C26">
        <v>0.1</v>
      </c>
      <c r="D26">
        <v>0.1</v>
      </c>
      <c r="E26">
        <v>0.05</v>
      </c>
    </row>
    <row r="27" spans="1:5" x14ac:dyDescent="0.35">
      <c r="A27" t="s">
        <v>263</v>
      </c>
      <c r="B27">
        <f>SUM(B20:B26)</f>
        <v>0.99999999999999989</v>
      </c>
      <c r="C27">
        <f t="shared" ref="C27:D27" si="0">SUM(C20:C26)</f>
        <v>0.99999999999999989</v>
      </c>
      <c r="D27">
        <f t="shared" si="0"/>
        <v>0.99999999999999989</v>
      </c>
      <c r="E27">
        <f t="shared" ref="E27" si="1">SUM(E20:E26)</f>
        <v>1</v>
      </c>
    </row>
    <row r="29" spans="1:5" x14ac:dyDescent="0.35">
      <c r="A29" t="s">
        <v>166</v>
      </c>
      <c r="B29">
        <v>0</v>
      </c>
      <c r="C29">
        <v>0.1</v>
      </c>
      <c r="D29">
        <v>0.2</v>
      </c>
      <c r="E29">
        <v>0</v>
      </c>
    </row>
    <row r="30" spans="1:5" x14ac:dyDescent="0.35">
      <c r="A30" t="s">
        <v>173</v>
      </c>
      <c r="B30">
        <v>0</v>
      </c>
      <c r="C30">
        <v>0.1</v>
      </c>
      <c r="D30">
        <v>0.2</v>
      </c>
      <c r="E30">
        <v>0</v>
      </c>
    </row>
    <row r="31" spans="1:5" x14ac:dyDescent="0.35">
      <c r="A31" t="s">
        <v>180</v>
      </c>
      <c r="B31">
        <v>0</v>
      </c>
      <c r="C31">
        <v>0.2</v>
      </c>
      <c r="D31">
        <v>0.1</v>
      </c>
      <c r="E31">
        <v>0</v>
      </c>
    </row>
    <row r="32" spans="1:5" x14ac:dyDescent="0.35">
      <c r="A32" t="s">
        <v>186</v>
      </c>
      <c r="B32">
        <v>0</v>
      </c>
      <c r="C32">
        <v>0.2</v>
      </c>
      <c r="D32">
        <v>0.1</v>
      </c>
      <c r="E32">
        <v>0</v>
      </c>
    </row>
    <row r="33" spans="1:5" x14ac:dyDescent="0.35">
      <c r="A33" t="s">
        <v>194</v>
      </c>
      <c r="B33">
        <v>0</v>
      </c>
      <c r="C33">
        <v>0.2</v>
      </c>
      <c r="D33">
        <v>0.2</v>
      </c>
      <c r="E33">
        <v>0</v>
      </c>
    </row>
    <row r="34" spans="1:5" x14ac:dyDescent="0.35">
      <c r="A34" t="s">
        <v>202</v>
      </c>
      <c r="B34">
        <v>0</v>
      </c>
      <c r="C34">
        <v>0.2</v>
      </c>
      <c r="D34">
        <v>0.2</v>
      </c>
      <c r="E34">
        <v>0</v>
      </c>
    </row>
    <row r="35" spans="1:5" x14ac:dyDescent="0.35">
      <c r="A35" t="s">
        <v>264</v>
      </c>
      <c r="B35">
        <f>SUM(B29:B34)</f>
        <v>0</v>
      </c>
      <c r="C35">
        <f t="shared" ref="C35:D35" si="2">SUM(C29:C34)</f>
        <v>1</v>
      </c>
      <c r="D35">
        <f t="shared" si="2"/>
        <v>1</v>
      </c>
      <c r="E35">
        <f t="shared" ref="E35" si="3">SUM(E29:E34)</f>
        <v>0</v>
      </c>
    </row>
    <row r="37" spans="1:5" x14ac:dyDescent="0.35">
      <c r="A37" t="s">
        <v>212</v>
      </c>
      <c r="B37">
        <v>0</v>
      </c>
      <c r="C37">
        <v>0</v>
      </c>
      <c r="D37">
        <v>0</v>
      </c>
      <c r="E37">
        <v>0.2</v>
      </c>
    </row>
    <row r="38" spans="1:5" x14ac:dyDescent="0.35">
      <c r="A38" t="s">
        <v>220</v>
      </c>
      <c r="B38">
        <v>0</v>
      </c>
      <c r="C38">
        <v>0</v>
      </c>
      <c r="D38">
        <v>0</v>
      </c>
      <c r="E38">
        <v>0.1</v>
      </c>
    </row>
    <row r="39" spans="1:5" x14ac:dyDescent="0.35">
      <c r="A39" t="s">
        <v>226</v>
      </c>
      <c r="B39">
        <v>0</v>
      </c>
      <c r="C39">
        <v>0</v>
      </c>
      <c r="D39">
        <v>0</v>
      </c>
      <c r="E39">
        <v>0.2</v>
      </c>
    </row>
    <row r="40" spans="1:5" x14ac:dyDescent="0.35">
      <c r="A40" t="s">
        <v>234</v>
      </c>
      <c r="B40">
        <v>0</v>
      </c>
      <c r="C40">
        <v>0</v>
      </c>
      <c r="D40">
        <v>0</v>
      </c>
      <c r="E40">
        <v>0.15</v>
      </c>
    </row>
    <row r="41" spans="1:5" x14ac:dyDescent="0.35">
      <c r="A41" t="s">
        <v>240</v>
      </c>
      <c r="B41">
        <v>0</v>
      </c>
      <c r="C41">
        <v>0</v>
      </c>
      <c r="D41">
        <v>0</v>
      </c>
      <c r="E41">
        <v>0.1</v>
      </c>
    </row>
    <row r="42" spans="1:5" x14ac:dyDescent="0.35">
      <c r="A42" t="s">
        <v>248</v>
      </c>
      <c r="B42">
        <v>0</v>
      </c>
      <c r="C42">
        <v>0</v>
      </c>
      <c r="D42">
        <v>0</v>
      </c>
      <c r="E42">
        <v>0.15</v>
      </c>
    </row>
    <row r="43" spans="1:5" x14ac:dyDescent="0.35">
      <c r="A43" t="s">
        <v>254</v>
      </c>
      <c r="B43">
        <v>0</v>
      </c>
      <c r="C43">
        <v>0</v>
      </c>
      <c r="D43">
        <v>0</v>
      </c>
      <c r="E43">
        <v>0.1</v>
      </c>
    </row>
    <row r="44" spans="1:5" x14ac:dyDescent="0.35">
      <c r="A44" t="s">
        <v>265</v>
      </c>
      <c r="B44">
        <f>SUM(B37:B43)</f>
        <v>0</v>
      </c>
      <c r="C44">
        <f>SUM(C37:C43)</f>
        <v>0</v>
      </c>
      <c r="D44">
        <f>SUM(D37:D43)</f>
        <v>0</v>
      </c>
      <c r="E44">
        <f>SUM(E37:E43)</f>
        <v>1</v>
      </c>
    </row>
    <row r="46" spans="1:5" x14ac:dyDescent="0.35">
      <c r="A46" t="s">
        <v>266</v>
      </c>
      <c r="B46">
        <v>0</v>
      </c>
      <c r="C46">
        <v>0</v>
      </c>
      <c r="D46">
        <v>0</v>
      </c>
      <c r="E46">
        <v>0</v>
      </c>
    </row>
    <row r="47" spans="1:5" x14ac:dyDescent="0.35">
      <c r="A47" t="s">
        <v>267</v>
      </c>
      <c r="B47">
        <v>0</v>
      </c>
      <c r="C47">
        <v>0</v>
      </c>
      <c r="D47">
        <v>0</v>
      </c>
      <c r="E47">
        <v>0</v>
      </c>
    </row>
    <row r="48" spans="1:5" x14ac:dyDescent="0.35">
      <c r="A48" t="s">
        <v>268</v>
      </c>
      <c r="B48">
        <v>0</v>
      </c>
      <c r="C48">
        <v>0</v>
      </c>
      <c r="D48">
        <v>0</v>
      </c>
      <c r="E48">
        <v>0</v>
      </c>
    </row>
    <row r="49" spans="1:5" x14ac:dyDescent="0.35">
      <c r="A49" t="s">
        <v>269</v>
      </c>
      <c r="B49">
        <v>0</v>
      </c>
      <c r="C49">
        <v>0</v>
      </c>
      <c r="D49">
        <v>0</v>
      </c>
      <c r="E49">
        <v>0</v>
      </c>
    </row>
    <row r="50" spans="1:5" x14ac:dyDescent="0.35">
      <c r="A50" t="s">
        <v>270</v>
      </c>
      <c r="B50">
        <v>0</v>
      </c>
      <c r="C50">
        <v>0</v>
      </c>
      <c r="D50">
        <v>0</v>
      </c>
      <c r="E50">
        <v>0</v>
      </c>
    </row>
    <row r="51" spans="1:5" x14ac:dyDescent="0.35">
      <c r="A51" t="s">
        <v>271</v>
      </c>
      <c r="B51">
        <v>0</v>
      </c>
      <c r="C51">
        <v>0</v>
      </c>
      <c r="D51">
        <v>0</v>
      </c>
      <c r="E51">
        <v>0</v>
      </c>
    </row>
    <row r="52" spans="1:5" x14ac:dyDescent="0.35">
      <c r="A52" t="s">
        <v>272</v>
      </c>
      <c r="B52">
        <f>SUM(B46:B51)</f>
        <v>0</v>
      </c>
      <c r="C52">
        <f>SUM(C46:C51)</f>
        <v>0</v>
      </c>
      <c r="D52">
        <f>SUM(D46:D51)</f>
        <v>0</v>
      </c>
      <c r="E52">
        <f>SUM(E46:E51)</f>
        <v>0</v>
      </c>
    </row>
  </sheetData>
  <phoneticPr fontId="13" type="noConversion"/>
  <pageMargins left="0.7" right="0.7" top="0.75" bottom="0.75" header="0.3" footer="0.3"/>
  <pageSetup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Proposal Summary</vt:lpstr>
      <vt:lpstr>Science&amp;Technology</vt:lpstr>
      <vt:lpstr>Implementation Feasibility</vt:lpstr>
      <vt:lpstr>Operations&amp;ISS Utilization</vt:lpstr>
      <vt:lpstr>Business&amp;Economic</vt:lpstr>
      <vt:lpstr>STEM Education</vt:lpstr>
      <vt:lpstr>Weights</vt:lpstr>
      <vt:lpstr>'Business&amp;Economic'!Print_Titles</vt:lpstr>
      <vt:lpstr>'Implementation Feasibility'!Print_Titles</vt:lpstr>
      <vt:lpstr>'Operations&amp;ISS Utilization'!Print_Titles</vt:lpstr>
      <vt:lpstr>'Science&amp;Technology'!Print_Titles</vt:lpstr>
      <vt:lpstr>'STEM Education'!Print_Titles</vt:lpstr>
      <vt:lpstr>TEST</vt:lpstr>
      <vt:lpstr>TYPES</vt:lpstr>
      <vt:lpstr>WEIGHTS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 Becker</dc:creator>
  <cp:keywords/>
  <dc:description/>
  <cp:lastModifiedBy>Christy Schwerer</cp:lastModifiedBy>
  <cp:revision/>
  <dcterms:created xsi:type="dcterms:W3CDTF">2020-08-13T20:47:00Z</dcterms:created>
  <dcterms:modified xsi:type="dcterms:W3CDTF">2025-05-02T20:16:59Z</dcterms:modified>
  <cp:category/>
  <cp:contentStatus/>
</cp:coreProperties>
</file>